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pportionment\Sch Finance\ESD\F-185\1819 F-185\F-185 As Submitted by ESDs\"/>
    </mc:Choice>
  </mc:AlternateContent>
  <bookViews>
    <workbookView xWindow="0" yWindow="0" windowWidth="28800" windowHeight="12300" tabRatio="701" firstSheet="2" activeTab="2"/>
  </bookViews>
  <sheets>
    <sheet name="chartofaccts" sheetId="57" state="hidden" r:id="rId1"/>
    <sheet name="Instructions" sheetId="75" r:id="rId2"/>
    <sheet name="CERTIFICATION-COVER" sheetId="50" r:id="rId3"/>
    <sheet name="NET POSITION" sheetId="44" r:id="rId4"/>
    <sheet name="REVENUE EXPENSES" sheetId="46" r:id="rId5"/>
    <sheet name="CASH FLOW" sheetId="47" r:id="rId6"/>
    <sheet name="BUDGETARY COMPARISON" sheetId="56" r:id="rId7"/>
    <sheet name="FIDUCIARY" sheetId="48" state="hidden" r:id="rId8"/>
    <sheet name="28-FIXED ASSETS" sheetId="27" state="hidden" r:id="rId9"/>
    <sheet name="29-Sched LTD Bal Sheet" sheetId="28" state="hidden" r:id="rId10"/>
    <sheet name="datasheet-balsheet" sheetId="36" state="hidden" r:id="rId11"/>
    <sheet name="datasheet-rev_expend_detail" sheetId="37" state="hidden" r:id="rId12"/>
    <sheet name="datasheet-rev_expend_summary" sheetId="38" state="hidden" r:id="rId13"/>
    <sheet name="FIDUCIARY CHANGES" sheetId="55" state="hidden" r:id="rId14"/>
    <sheet name="AGENCY" sheetId="71" r:id="rId15"/>
    <sheet name="REVENUE" sheetId="53" r:id="rId16"/>
    <sheet name="Expenditure Matrix" sheetId="54" r:id="rId17"/>
    <sheet name="COA" sheetId="69" r:id="rId18"/>
  </sheets>
  <definedNames>
    <definedName name="_0102BudvsAct" localSheetId="5">#REF!</definedName>
    <definedName name="_0102BudvsAct" localSheetId="7">#REF!</definedName>
    <definedName name="_0102BudvsAct" localSheetId="13">#REF!</definedName>
    <definedName name="_0102BudvsAct" localSheetId="3">#REF!</definedName>
    <definedName name="_0102BudvsAct" localSheetId="4">#REF!</definedName>
    <definedName name="_0102BudvsAct">#REF!</definedName>
    <definedName name="_11" localSheetId="5">#REF!</definedName>
    <definedName name="_11" localSheetId="7">#REF!</definedName>
    <definedName name="_11" localSheetId="13">#REF!</definedName>
    <definedName name="_11" localSheetId="3">#REF!</definedName>
    <definedName name="_11" localSheetId="4">#REF!</definedName>
    <definedName name="_11">#REF!</definedName>
    <definedName name="_xlnm._FilterDatabase" localSheetId="3" hidden="1">'NET POSITION'!$A$6:$Q$6</definedName>
    <definedName name="_Toc523824801" localSheetId="17">COA!$B$1</definedName>
    <definedName name="_Toc523824802" localSheetId="17">COA!$B$26</definedName>
    <definedName name="_Toc523824803" localSheetId="17">COA!$B$35</definedName>
    <definedName name="_Toc523824804" localSheetId="17">COA!$B$62</definedName>
    <definedName name="_Toc523824805" localSheetId="17">COA!$B$78</definedName>
    <definedName name="_Toc523824806" localSheetId="17">COA!$B$89</definedName>
    <definedName name="_Toc523824807" localSheetId="17">COA!$B$96</definedName>
    <definedName name="F195CPFREV" localSheetId="5">#REF!</definedName>
    <definedName name="F195CPFREV" localSheetId="7">#REF!</definedName>
    <definedName name="F195CPFREV" localSheetId="13">#REF!</definedName>
    <definedName name="F195CPFREV" localSheetId="3">#REF!</definedName>
    <definedName name="F195CPFREV" localSheetId="4">#REF!</definedName>
    <definedName name="F195CPFREV">#REF!</definedName>
    <definedName name="F195REV" localSheetId="5">#REF!</definedName>
    <definedName name="F195REV" localSheetId="7">#REF!</definedName>
    <definedName name="F195REV" localSheetId="13">#REF!</definedName>
    <definedName name="F195REV" localSheetId="3">#REF!</definedName>
    <definedName name="F195REV" localSheetId="4">#REF!</definedName>
    <definedName name="F195REV">#REF!</definedName>
    <definedName name="GLItem" localSheetId="5">#REF!</definedName>
    <definedName name="GLItem" localSheetId="7">#REF!</definedName>
    <definedName name="GLItem" localSheetId="13">#REF!</definedName>
    <definedName name="GLItem" localSheetId="3">#REF!</definedName>
    <definedName name="GLItem" localSheetId="4">#REF!</definedName>
    <definedName name="GLItem">#REF!</definedName>
    <definedName name="Instructional" localSheetId="5">#REF!</definedName>
    <definedName name="Instructional" localSheetId="7">#REF!</definedName>
    <definedName name="Instructional" localSheetId="13">#REF!</definedName>
    <definedName name="Instructional" localSheetId="3">#REF!</definedName>
    <definedName name="Instructional" localSheetId="4">#REF!</definedName>
    <definedName name="Instructional">#REF!</definedName>
    <definedName name="New" localSheetId="5">#REF!</definedName>
    <definedName name="New" localSheetId="7">#REF!</definedName>
    <definedName name="New" localSheetId="13">#REF!</definedName>
    <definedName name="New" localSheetId="3">#REF!</definedName>
    <definedName name="New" localSheetId="4">#REF!</definedName>
    <definedName name="New">#REF!</definedName>
    <definedName name="Obj_tbl" localSheetId="5">#REF!</definedName>
    <definedName name="Obj_tbl" localSheetId="7">#REF!</definedName>
    <definedName name="Obj_tbl" localSheetId="13">#REF!</definedName>
    <definedName name="Obj_tbl" localSheetId="3">#REF!</definedName>
    <definedName name="Obj_tbl" localSheetId="4">#REF!</definedName>
    <definedName name="Obj_tbl">#REF!</definedName>
    <definedName name="_xlnm.Print_Area" localSheetId="14">AGENCY!$A$1:$E$18</definedName>
    <definedName name="_xlnm.Print_Area" localSheetId="6">'BUDGETARY COMPARISON'!$A$8:$E$60</definedName>
    <definedName name="_xlnm.Print_Area" localSheetId="5">'CASH FLOW'!$A$6:$I$86</definedName>
    <definedName name="_xlnm.Print_Area" localSheetId="2">'CERTIFICATION-COVER'!$A$1:$G$31</definedName>
    <definedName name="_xlnm.Print_Area" localSheetId="0">chartofaccts!$B$4:$E$71</definedName>
    <definedName name="_xlnm.Print_Area" localSheetId="11">'datasheet-rev_expend_detail'!$A$1:$J$584</definedName>
    <definedName name="_xlnm.Print_Area" localSheetId="16">'Expenditure Matrix'!$A$6:$M$767</definedName>
    <definedName name="_xlnm.Print_Area" localSheetId="7">FIDUCIARY!$A$1:$D$21</definedName>
    <definedName name="_xlnm.Print_Area" localSheetId="13">'FIDUCIARY CHANGES'!$A$1:$D$30</definedName>
    <definedName name="_xlnm.Print_Area" localSheetId="1">Instructions!$A$4:$A$50</definedName>
    <definedName name="_xlnm.Print_Area" localSheetId="3">'NET POSITION'!$A$6:$I$106</definedName>
    <definedName name="_xlnm.Print_Area" localSheetId="15">REVENUE!$A$5:$F$70</definedName>
    <definedName name="_xlnm.Print_Area" localSheetId="4">'REVENUE EXPENSES'!$A$6:$I$60</definedName>
    <definedName name="_xlnm.Print_Titles" localSheetId="6">'BUDGETARY COMPARISON'!$1:$7</definedName>
    <definedName name="_xlnm.Print_Titles" localSheetId="5">'CASH FLOW'!$1:$5</definedName>
    <definedName name="_xlnm.Print_Titles" localSheetId="11">'datasheet-rev_expend_detail'!$1:$1</definedName>
    <definedName name="_xlnm.Print_Titles" localSheetId="16">'Expenditure Matrix'!$1:$5</definedName>
    <definedName name="_xlnm.Print_Titles" localSheetId="1">Instructions!$2:$3</definedName>
    <definedName name="_xlnm.Print_Titles" localSheetId="3">'NET POSITION'!$1:$5</definedName>
    <definedName name="_xlnm.Print_Titles" localSheetId="15">REVENUE!$1:$4</definedName>
    <definedName name="_xlnm.Print_Titles" localSheetId="4">'REVENUE EXPENSES'!$1:$5</definedName>
    <definedName name="Prog_act_tbl" localSheetId="5">#REF!</definedName>
    <definedName name="Prog_act_tbl" localSheetId="2">#REF!</definedName>
    <definedName name="Prog_act_tbl" localSheetId="7">#REF!</definedName>
    <definedName name="Prog_act_tbl" localSheetId="13">#REF!</definedName>
    <definedName name="Prog_act_tbl" localSheetId="3">#REF!</definedName>
    <definedName name="Prog_act_tbl" localSheetId="4">#REF!</definedName>
    <definedName name="Prog_act_tbl">#REF!</definedName>
    <definedName name="revenues" localSheetId="5">#REF!</definedName>
    <definedName name="revenues" localSheetId="2">#REF!</definedName>
    <definedName name="revenues" localSheetId="7">#REF!</definedName>
    <definedName name="revenues" localSheetId="13">#REF!</definedName>
    <definedName name="revenues" localSheetId="3">#REF!</definedName>
    <definedName name="revenues" localSheetId="4">#REF!</definedName>
    <definedName name="revenues">#REF!</definedName>
    <definedName name="stsum" localSheetId="5">#REF!</definedName>
    <definedName name="stsum" localSheetId="2">#REF!</definedName>
    <definedName name="stsum" localSheetId="7">#REF!</definedName>
    <definedName name="stsum" localSheetId="13">#REF!</definedName>
    <definedName name="stsum" localSheetId="3">#REF!</definedName>
    <definedName name="stsum" localSheetId="4">#REF!</definedName>
    <definedName name="stsum">#REF!</definedName>
  </definedNames>
  <calcPr calcId="162913"/>
</workbook>
</file>

<file path=xl/calcChain.xml><?xml version="1.0" encoding="utf-8"?>
<calcChain xmlns="http://schemas.openxmlformats.org/spreadsheetml/2006/main">
  <c r="D11" i="47" l="1"/>
  <c r="D55" i="44"/>
  <c r="I158" i="54" l="1"/>
  <c r="G158" i="54"/>
  <c r="E73" i="54"/>
  <c r="E74" i="54"/>
  <c r="E75" i="54"/>
  <c r="E76" i="54"/>
  <c r="E77" i="54"/>
  <c r="E78" i="54"/>
  <c r="E79" i="54"/>
  <c r="E80" i="54"/>
  <c r="E81" i="54"/>
  <c r="E82" i="54"/>
  <c r="E83" i="54"/>
  <c r="E84" i="54"/>
  <c r="E85" i="54"/>
  <c r="E86" i="54"/>
  <c r="E87" i="54"/>
  <c r="E88" i="54"/>
  <c r="E89" i="54"/>
  <c r="E90" i="54"/>
  <c r="E91" i="54"/>
  <c r="E92" i="54"/>
  <c r="E93" i="54"/>
  <c r="E94" i="54"/>
  <c r="E95" i="54"/>
  <c r="E96" i="54"/>
  <c r="E97" i="54"/>
  <c r="E98" i="54"/>
  <c r="E99" i="54"/>
  <c r="E100" i="54"/>
  <c r="E72" i="54"/>
  <c r="D8" i="47"/>
  <c r="D41" i="47" l="1"/>
  <c r="D40" i="46"/>
  <c r="D47" i="46"/>
  <c r="D30" i="47"/>
  <c r="D10" i="47" s="1"/>
  <c r="B10" i="56" l="1"/>
  <c r="C10" i="56"/>
  <c r="C14" i="56"/>
  <c r="D47" i="56"/>
  <c r="D42" i="56"/>
  <c r="D40" i="56"/>
  <c r="D19" i="47"/>
  <c r="D9" i="46" l="1"/>
  <c r="D11" i="56" s="1"/>
  <c r="D74" i="44"/>
  <c r="D93" i="44" l="1"/>
  <c r="D44" i="44"/>
  <c r="I680" i="54"/>
  <c r="H680" i="54"/>
  <c r="E16" i="47" l="1"/>
  <c r="E30" i="46"/>
  <c r="E29" i="46"/>
  <c r="E8" i="44"/>
  <c r="F16" i="47" l="1"/>
  <c r="F29" i="46"/>
  <c r="B16" i="71" l="1"/>
  <c r="B8" i="71" l="1"/>
  <c r="B7" i="71"/>
  <c r="I71" i="47" l="1"/>
  <c r="I70" i="47"/>
  <c r="I69" i="47"/>
  <c r="I68" i="47"/>
  <c r="I67" i="47"/>
  <c r="I66" i="47"/>
  <c r="I65" i="47"/>
  <c r="I33" i="46"/>
  <c r="D114" i="44"/>
  <c r="I93" i="44"/>
  <c r="I85" i="44" l="1"/>
  <c r="I83" i="44"/>
  <c r="I44" i="44"/>
  <c r="I36" i="44"/>
  <c r="D557" i="54" l="1"/>
  <c r="D157" i="54"/>
  <c r="D675" i="54" l="1"/>
  <c r="D611" i="54"/>
  <c r="D610" i="54"/>
  <c r="D391" i="54"/>
  <c r="D390" i="54"/>
  <c r="D389" i="54"/>
  <c r="D388" i="54"/>
  <c r="D387" i="54"/>
  <c r="D386" i="54"/>
  <c r="D385" i="54"/>
  <c r="F93" i="54"/>
  <c r="M86" i="54"/>
  <c r="L86" i="54"/>
  <c r="K86" i="54"/>
  <c r="J86" i="54"/>
  <c r="I86" i="54"/>
  <c r="H86" i="54"/>
  <c r="K85" i="54"/>
  <c r="J85" i="54"/>
  <c r="M84" i="54"/>
  <c r="L84" i="54"/>
  <c r="K84" i="54"/>
  <c r="J84" i="54"/>
  <c r="I84" i="54"/>
  <c r="H84" i="54"/>
  <c r="G84" i="54"/>
  <c r="M83" i="54"/>
  <c r="L83" i="54"/>
  <c r="K83" i="54"/>
  <c r="J83" i="54"/>
  <c r="I83" i="54"/>
  <c r="H83" i="54"/>
  <c r="G83" i="54"/>
  <c r="M82" i="54"/>
  <c r="L82" i="54"/>
  <c r="K82" i="54"/>
  <c r="J82" i="54"/>
  <c r="I82" i="54"/>
  <c r="H82" i="54"/>
  <c r="G82" i="54"/>
  <c r="M81" i="54"/>
  <c r="L81" i="54"/>
  <c r="K81" i="54"/>
  <c r="J81" i="54"/>
  <c r="I81" i="54"/>
  <c r="H81" i="54"/>
  <c r="G81" i="54"/>
  <c r="M80" i="54"/>
  <c r="L80" i="54"/>
  <c r="K80" i="54"/>
  <c r="J80" i="54"/>
  <c r="I80" i="54"/>
  <c r="H80" i="54"/>
  <c r="G80" i="54"/>
  <c r="M79" i="54"/>
  <c r="L79" i="54"/>
  <c r="K79" i="54"/>
  <c r="J79" i="54"/>
  <c r="I79" i="54"/>
  <c r="H79" i="54"/>
  <c r="G79" i="54"/>
  <c r="M78" i="54"/>
  <c r="L78" i="54"/>
  <c r="K78" i="54"/>
  <c r="J78" i="54"/>
  <c r="I78" i="54"/>
  <c r="H78" i="54"/>
  <c r="G78" i="54"/>
  <c r="D608" i="54"/>
  <c r="D609" i="54"/>
  <c r="G93" i="54"/>
  <c r="H93" i="54"/>
  <c r="I93" i="54"/>
  <c r="J93" i="54"/>
  <c r="K93" i="54"/>
  <c r="L93" i="54"/>
  <c r="M93" i="54"/>
  <c r="D82" i="54" l="1"/>
  <c r="L18" i="54" s="1"/>
  <c r="D85" i="54"/>
  <c r="L21" i="54" s="1"/>
  <c r="D84" i="54"/>
  <c r="L20" i="54" s="1"/>
  <c r="D78" i="54"/>
  <c r="L14" i="54" s="1"/>
  <c r="D86" i="54"/>
  <c r="L22" i="54" s="1"/>
  <c r="C48" i="56"/>
  <c r="B48" i="56"/>
  <c r="I66" i="44" l="1"/>
  <c r="C22" i="55" l="1"/>
  <c r="C13" i="55"/>
  <c r="C9" i="55"/>
  <c r="C15" i="55" s="1"/>
  <c r="C24" i="55" s="1"/>
  <c r="C30" i="55" s="1"/>
  <c r="D17" i="71"/>
  <c r="D11" i="71"/>
  <c r="I73" i="47" l="1"/>
  <c r="I64" i="47"/>
  <c r="G42" i="47"/>
  <c r="G36" i="47"/>
  <c r="G27" i="47"/>
  <c r="G19" i="47"/>
  <c r="I7" i="47"/>
  <c r="I58" i="46"/>
  <c r="I57" i="46"/>
  <c r="I56" i="46"/>
  <c r="I53" i="46"/>
  <c r="I52" i="46"/>
  <c r="I47" i="46"/>
  <c r="I46" i="46"/>
  <c r="I45" i="46"/>
  <c r="I44" i="46"/>
  <c r="I43" i="46"/>
  <c r="I42" i="46"/>
  <c r="I40" i="46"/>
  <c r="I34" i="46"/>
  <c r="I32" i="46"/>
  <c r="I30" i="46"/>
  <c r="I29" i="46"/>
  <c r="I28" i="46"/>
  <c r="I27" i="46"/>
  <c r="I26" i="46"/>
  <c r="I24" i="46"/>
  <c r="I23" i="46"/>
  <c r="I15" i="46"/>
  <c r="I14" i="46"/>
  <c r="I13" i="46"/>
  <c r="I9" i="46"/>
  <c r="H104" i="44"/>
  <c r="H95" i="44"/>
  <c r="H87" i="44"/>
  <c r="H71" i="44"/>
  <c r="H46" i="44"/>
  <c r="H31" i="44"/>
  <c r="H38" i="44" s="1"/>
  <c r="H21" i="44"/>
  <c r="G104" i="44"/>
  <c r="G95" i="44"/>
  <c r="G87" i="44"/>
  <c r="G71" i="44"/>
  <c r="G46" i="44"/>
  <c r="G31" i="44"/>
  <c r="G38" i="44" s="1"/>
  <c r="G21" i="44"/>
  <c r="I27" i="44"/>
  <c r="I26" i="44"/>
  <c r="H35" i="46"/>
  <c r="G35" i="46"/>
  <c r="F35" i="46"/>
  <c r="E35" i="46"/>
  <c r="H48" i="46"/>
  <c r="H16" i="46"/>
  <c r="H89" i="44" l="1"/>
  <c r="H40" i="44"/>
  <c r="H37" i="46"/>
  <c r="G89" i="44"/>
  <c r="G44" i="47"/>
  <c r="G48" i="47" s="1"/>
  <c r="G50" i="47" s="1"/>
  <c r="H98" i="44"/>
  <c r="G40" i="44"/>
  <c r="G98" i="44"/>
  <c r="H105" i="44" l="1"/>
  <c r="H106" i="44" s="1"/>
  <c r="H50" i="46"/>
  <c r="H54" i="46" s="1"/>
  <c r="H60" i="46" s="1"/>
  <c r="H54" i="47"/>
  <c r="G105" i="44"/>
  <c r="G106" i="44" s="1"/>
  <c r="G108" i="44" s="1"/>
  <c r="H108" i="44" l="1"/>
  <c r="H62" i="46"/>
  <c r="A1" i="54" l="1"/>
  <c r="E17" i="71"/>
  <c r="C17" i="71"/>
  <c r="B17" i="71"/>
  <c r="E11" i="71"/>
  <c r="C11" i="71"/>
  <c r="B11" i="71"/>
  <c r="I82" i="44" l="1"/>
  <c r="I81" i="44"/>
  <c r="I80" i="44"/>
  <c r="I86" i="44"/>
  <c r="I84" i="44"/>
  <c r="I79" i="44"/>
  <c r="I78" i="44"/>
  <c r="I76" i="44"/>
  <c r="I75" i="44"/>
  <c r="I94" i="44"/>
  <c r="I92" i="44"/>
  <c r="F95" i="44"/>
  <c r="E95" i="44"/>
  <c r="D95" i="44"/>
  <c r="F46" i="44"/>
  <c r="E46" i="44"/>
  <c r="I45" i="44"/>
  <c r="I43" i="44"/>
  <c r="D46" i="44"/>
  <c r="A1" i="44"/>
  <c r="A1" i="46" l="1"/>
  <c r="A1" i="55" s="1"/>
  <c r="A1" i="71"/>
  <c r="A1" i="48"/>
  <c r="A1" i="47"/>
  <c r="M756" i="54" l="1"/>
  <c r="L756" i="54"/>
  <c r="K756" i="54"/>
  <c r="J756" i="54"/>
  <c r="I756" i="54"/>
  <c r="H756" i="54"/>
  <c r="G756" i="54"/>
  <c r="F756" i="54"/>
  <c r="E756" i="54"/>
  <c r="I78" i="47" l="1"/>
  <c r="I77" i="47"/>
  <c r="I76" i="47"/>
  <c r="I75" i="47"/>
  <c r="I74" i="47"/>
  <c r="I72" i="47"/>
  <c r="I63" i="47"/>
  <c r="I47" i="47" l="1"/>
  <c r="I17" i="47"/>
  <c r="I16" i="47"/>
  <c r="E45" i="56"/>
  <c r="F104" i="44"/>
  <c r="E104" i="44"/>
  <c r="D104" i="44"/>
  <c r="I103" i="44"/>
  <c r="I102" i="44"/>
  <c r="I100" i="44"/>
  <c r="I99" i="44"/>
  <c r="F71" i="44"/>
  <c r="E71" i="44"/>
  <c r="I70" i="44"/>
  <c r="I69" i="44"/>
  <c r="I68" i="44"/>
  <c r="I67" i="44"/>
  <c r="I65" i="44"/>
  <c r="I64" i="44"/>
  <c r="I63" i="44"/>
  <c r="I61" i="44"/>
  <c r="I60" i="44"/>
  <c r="I58" i="44"/>
  <c r="I57" i="44"/>
  <c r="I56" i="44"/>
  <c r="I55" i="44"/>
  <c r="I54" i="44"/>
  <c r="F31" i="44"/>
  <c r="F38" i="44" s="1"/>
  <c r="E31" i="44"/>
  <c r="E38" i="44" s="1"/>
  <c r="D31" i="44"/>
  <c r="D38" i="44" s="1"/>
  <c r="D71" i="44"/>
  <c r="I51" i="44" l="1"/>
  <c r="I35" i="44"/>
  <c r="I33" i="44"/>
  <c r="I9" i="44"/>
  <c r="B17" i="48" l="1"/>
  <c r="B11" i="48"/>
  <c r="B22" i="55"/>
  <c r="B13" i="55"/>
  <c r="B9" i="55"/>
  <c r="B20" i="48" l="1"/>
  <c r="B21" i="48" s="1"/>
  <c r="B15" i="55"/>
  <c r="B24" i="55" s="1"/>
  <c r="B30" i="55" s="1"/>
  <c r="M564" i="54"/>
  <c r="L564" i="54"/>
  <c r="K564" i="54"/>
  <c r="J564" i="54"/>
  <c r="I564" i="54"/>
  <c r="H564" i="54"/>
  <c r="G564" i="54"/>
  <c r="F564" i="54"/>
  <c r="E564" i="54"/>
  <c r="D563" i="54"/>
  <c r="D562" i="54"/>
  <c r="M555" i="54"/>
  <c r="L555" i="54"/>
  <c r="K555" i="54"/>
  <c r="D559" i="54" s="1"/>
  <c r="J555" i="54"/>
  <c r="I555" i="54"/>
  <c r="H555" i="54"/>
  <c r="G555" i="54"/>
  <c r="F555" i="54"/>
  <c r="E555" i="54"/>
  <c r="M549" i="54"/>
  <c r="L549" i="54"/>
  <c r="K549" i="54"/>
  <c r="J549" i="54"/>
  <c r="I549" i="54"/>
  <c r="H549" i="54"/>
  <c r="G549" i="54"/>
  <c r="F549" i="54"/>
  <c r="E549" i="54"/>
  <c r="D548" i="54"/>
  <c r="D547" i="54"/>
  <c r="M541" i="54"/>
  <c r="L541" i="54"/>
  <c r="K541" i="54"/>
  <c r="J541" i="54"/>
  <c r="I541" i="54"/>
  <c r="H541" i="54"/>
  <c r="G541" i="54"/>
  <c r="F541" i="54"/>
  <c r="E541" i="54"/>
  <c r="M535" i="54"/>
  <c r="L535" i="54"/>
  <c r="K535" i="54"/>
  <c r="J535" i="54"/>
  <c r="I535" i="54"/>
  <c r="H535" i="54"/>
  <c r="G535" i="54"/>
  <c r="F535" i="54"/>
  <c r="E535" i="54"/>
  <c r="D534" i="54"/>
  <c r="D533" i="54"/>
  <c r="D530" i="54"/>
  <c r="M527" i="54"/>
  <c r="L527" i="54"/>
  <c r="K527" i="54"/>
  <c r="J527" i="54"/>
  <c r="I527" i="54"/>
  <c r="H527" i="54"/>
  <c r="G527" i="54"/>
  <c r="F527" i="54"/>
  <c r="E527" i="54"/>
  <c r="M521" i="54"/>
  <c r="L521" i="54"/>
  <c r="K521" i="54"/>
  <c r="J521" i="54"/>
  <c r="I521" i="54"/>
  <c r="H521" i="54"/>
  <c r="G521" i="54"/>
  <c r="F521" i="54"/>
  <c r="E521" i="54"/>
  <c r="D520" i="54"/>
  <c r="D519" i="54"/>
  <c r="D517" i="54"/>
  <c r="M513" i="54"/>
  <c r="L513" i="54"/>
  <c r="K513" i="54"/>
  <c r="D516" i="54" s="1"/>
  <c r="J513" i="54"/>
  <c r="I513" i="54"/>
  <c r="H513" i="54"/>
  <c r="G513" i="54"/>
  <c r="F513" i="54"/>
  <c r="E513" i="54"/>
  <c r="M278" i="54"/>
  <c r="L278" i="54"/>
  <c r="K278" i="54"/>
  <c r="J278" i="54"/>
  <c r="I278" i="54"/>
  <c r="H278" i="54"/>
  <c r="G278" i="54"/>
  <c r="F278" i="54"/>
  <c r="E278" i="54"/>
  <c r="D277" i="54"/>
  <c r="D276" i="54"/>
  <c r="M270" i="54"/>
  <c r="L270" i="54"/>
  <c r="K270" i="54"/>
  <c r="J270" i="54"/>
  <c r="I270" i="54"/>
  <c r="H270" i="54"/>
  <c r="G270" i="54"/>
  <c r="F270" i="54"/>
  <c r="E270" i="54"/>
  <c r="M250" i="54"/>
  <c r="L250" i="54"/>
  <c r="K250" i="54"/>
  <c r="J250" i="54"/>
  <c r="I250" i="54"/>
  <c r="H250" i="54"/>
  <c r="G250" i="54"/>
  <c r="F250" i="54"/>
  <c r="E250" i="54"/>
  <c r="D249" i="54"/>
  <c r="D248" i="54"/>
  <c r="D245" i="54"/>
  <c r="M242" i="54"/>
  <c r="L242" i="54"/>
  <c r="K242" i="54"/>
  <c r="J242" i="54"/>
  <c r="I242" i="54"/>
  <c r="H242" i="54"/>
  <c r="G242" i="54"/>
  <c r="F242" i="54"/>
  <c r="E242" i="54"/>
  <c r="M178" i="54"/>
  <c r="L178" i="54"/>
  <c r="K178" i="54"/>
  <c r="J178" i="54"/>
  <c r="I178" i="54"/>
  <c r="H178" i="54"/>
  <c r="G178" i="54"/>
  <c r="F178" i="54"/>
  <c r="E178" i="54"/>
  <c r="D177" i="54"/>
  <c r="D176" i="54"/>
  <c r="M170" i="54"/>
  <c r="L170" i="54"/>
  <c r="K170" i="54"/>
  <c r="J170" i="54"/>
  <c r="D173" i="54" s="1"/>
  <c r="I170" i="54"/>
  <c r="H170" i="54"/>
  <c r="G170" i="54"/>
  <c r="F170" i="54"/>
  <c r="E170" i="54"/>
  <c r="I19" i="44"/>
  <c r="D542" i="54" l="1"/>
  <c r="D171" i="54"/>
  <c r="D271" i="54"/>
  <c r="D528" i="54"/>
  <c r="D556" i="54"/>
  <c r="D243" i="54"/>
  <c r="D514" i="54"/>
  <c r="D273" i="54"/>
  <c r="D544" i="54"/>
  <c r="D274" i="54"/>
  <c r="D560" i="54"/>
  <c r="D246" i="54"/>
  <c r="D545" i="54"/>
  <c r="D174" i="54"/>
  <c r="D531" i="54"/>
  <c r="D175" i="54"/>
  <c r="D561" i="54"/>
  <c r="D546" i="54"/>
  <c r="D532" i="54"/>
  <c r="D518" i="54"/>
  <c r="D275" i="54"/>
  <c r="D247" i="54"/>
  <c r="D172" i="54"/>
  <c r="D244" i="54"/>
  <c r="D272" i="54"/>
  <c r="D515" i="54"/>
  <c r="D529" i="54"/>
  <c r="D543" i="54"/>
  <c r="D558" i="54"/>
  <c r="B32" i="55"/>
  <c r="M575" i="54"/>
  <c r="L575" i="54"/>
  <c r="K575" i="54"/>
  <c r="J575" i="54"/>
  <c r="I575" i="54"/>
  <c r="H575" i="54"/>
  <c r="G575" i="54"/>
  <c r="F575" i="54"/>
  <c r="E575" i="54"/>
  <c r="D574" i="54"/>
  <c r="M570" i="54"/>
  <c r="L570" i="54"/>
  <c r="K570" i="54"/>
  <c r="J570" i="54"/>
  <c r="I570" i="54"/>
  <c r="H570" i="54"/>
  <c r="D573" i="54" s="1"/>
  <c r="G570" i="54"/>
  <c r="F570" i="54"/>
  <c r="E570" i="54"/>
  <c r="D521" i="54" l="1"/>
  <c r="D37" i="54" s="1"/>
  <c r="D572" i="54"/>
  <c r="D549" i="54"/>
  <c r="D39" i="54" s="1"/>
  <c r="D178" i="54"/>
  <c r="D14" i="54" s="1"/>
  <c r="D278" i="54"/>
  <c r="D21" i="54" s="1"/>
  <c r="D250" i="54"/>
  <c r="D19" i="54" s="1"/>
  <c r="D564" i="54"/>
  <c r="D40" i="54" s="1"/>
  <c r="D535" i="54"/>
  <c r="D38" i="54" s="1"/>
  <c r="D571" i="54"/>
  <c r="E56" i="56"/>
  <c r="E47" i="56"/>
  <c r="E46" i="56"/>
  <c r="E44" i="56"/>
  <c r="E43" i="56"/>
  <c r="E42" i="56"/>
  <c r="E40" i="56"/>
  <c r="E24" i="56"/>
  <c r="E25" i="56"/>
  <c r="E26" i="56"/>
  <c r="E27" i="56"/>
  <c r="E28" i="56"/>
  <c r="E29" i="56"/>
  <c r="E30" i="56"/>
  <c r="E31" i="56"/>
  <c r="E32" i="56"/>
  <c r="E34" i="56"/>
  <c r="E36" i="56"/>
  <c r="E11" i="56"/>
  <c r="E15" i="56"/>
  <c r="E16" i="56"/>
  <c r="E17" i="56"/>
  <c r="C35" i="56"/>
  <c r="C18" i="56"/>
  <c r="B35" i="56"/>
  <c r="B18" i="56"/>
  <c r="A1" i="56"/>
  <c r="D575" i="54" l="1"/>
  <c r="D41" i="54" s="1"/>
  <c r="C37" i="56"/>
  <c r="C50" i="56"/>
  <c r="C54" i="56" s="1"/>
  <c r="C60" i="56" s="1"/>
  <c r="B37" i="56"/>
  <c r="B50" i="56" s="1"/>
  <c r="B54" i="56" s="1"/>
  <c r="B60" i="56" s="1"/>
  <c r="F69" i="53"/>
  <c r="D116" i="54" l="1"/>
  <c r="D132" i="54"/>
  <c r="D204" i="54"/>
  <c r="D219" i="54"/>
  <c r="D331" i="54"/>
  <c r="D393" i="54"/>
  <c r="D653" i="54"/>
  <c r="D703" i="54"/>
  <c r="M98" i="54"/>
  <c r="F98" i="54" l="1"/>
  <c r="D491" i="54"/>
  <c r="A1" i="53" l="1"/>
  <c r="D22" i="55" l="1"/>
  <c r="D13" i="55"/>
  <c r="D9" i="55"/>
  <c r="D15" i="55" l="1"/>
  <c r="D24" i="55" s="1"/>
  <c r="D30" i="55" s="1"/>
  <c r="M466" i="54"/>
  <c r="L466" i="54"/>
  <c r="K466" i="54"/>
  <c r="J466" i="54"/>
  <c r="I466" i="54"/>
  <c r="H466" i="54"/>
  <c r="G466" i="54"/>
  <c r="F466" i="54"/>
  <c r="E466" i="54"/>
  <c r="D465" i="54"/>
  <c r="D464" i="54"/>
  <c r="M458" i="54"/>
  <c r="L458" i="54"/>
  <c r="D462" i="54" s="1"/>
  <c r="K458" i="54"/>
  <c r="D461" i="54" s="1"/>
  <c r="J458" i="54"/>
  <c r="I458" i="54"/>
  <c r="H458" i="54"/>
  <c r="G458" i="54"/>
  <c r="F458" i="54"/>
  <c r="E458" i="54"/>
  <c r="M767" i="54"/>
  <c r="L767" i="54"/>
  <c r="K767" i="54"/>
  <c r="J767" i="54"/>
  <c r="I767" i="54"/>
  <c r="H767" i="54"/>
  <c r="G767" i="54"/>
  <c r="F767" i="54"/>
  <c r="E767" i="54"/>
  <c r="D766" i="54"/>
  <c r="M762" i="54"/>
  <c r="L762" i="54"/>
  <c r="K762" i="54"/>
  <c r="J762" i="54"/>
  <c r="I762" i="54"/>
  <c r="H762" i="54"/>
  <c r="D765" i="54" s="1"/>
  <c r="G762" i="54"/>
  <c r="F762" i="54"/>
  <c r="E762" i="54"/>
  <c r="D755" i="54"/>
  <c r="D754" i="54"/>
  <c r="M748" i="54"/>
  <c r="L748" i="54"/>
  <c r="K748" i="54"/>
  <c r="D752" i="54" s="1"/>
  <c r="J748" i="54"/>
  <c r="I748" i="54"/>
  <c r="H748" i="54"/>
  <c r="G748" i="54"/>
  <c r="F748" i="54"/>
  <c r="E748" i="54"/>
  <c r="M742" i="54"/>
  <c r="L742" i="54"/>
  <c r="K742" i="54"/>
  <c r="J742" i="54"/>
  <c r="I742" i="54"/>
  <c r="H742" i="54"/>
  <c r="G742" i="54"/>
  <c r="F742" i="54"/>
  <c r="E742" i="54"/>
  <c r="D741" i="54"/>
  <c r="M736" i="54"/>
  <c r="L736" i="54"/>
  <c r="K736" i="54"/>
  <c r="J736" i="54"/>
  <c r="I736" i="54"/>
  <c r="H736" i="54"/>
  <c r="G736" i="54"/>
  <c r="F736" i="54"/>
  <c r="E736" i="54"/>
  <c r="M730" i="54"/>
  <c r="L730" i="54"/>
  <c r="K730" i="54"/>
  <c r="J730" i="54"/>
  <c r="I730" i="54"/>
  <c r="H730" i="54"/>
  <c r="G730" i="54"/>
  <c r="F730" i="54"/>
  <c r="E730" i="54"/>
  <c r="D729" i="54"/>
  <c r="M724" i="54"/>
  <c r="L724" i="54"/>
  <c r="K724" i="54"/>
  <c r="D728" i="54" s="1"/>
  <c r="J724" i="54"/>
  <c r="I724" i="54"/>
  <c r="H724" i="54"/>
  <c r="G724" i="54"/>
  <c r="F724" i="54"/>
  <c r="E724" i="54"/>
  <c r="M718" i="54"/>
  <c r="L718" i="54"/>
  <c r="K718" i="54"/>
  <c r="J718" i="54"/>
  <c r="I718" i="54"/>
  <c r="H718" i="54"/>
  <c r="G718" i="54"/>
  <c r="F718" i="54"/>
  <c r="E718" i="54"/>
  <c r="D717" i="54"/>
  <c r="M712" i="54"/>
  <c r="L712" i="54"/>
  <c r="K712" i="54"/>
  <c r="J712" i="54"/>
  <c r="I712" i="54"/>
  <c r="H712" i="54"/>
  <c r="G712" i="54"/>
  <c r="F712" i="54"/>
  <c r="E712" i="54"/>
  <c r="M706" i="54"/>
  <c r="L706" i="54"/>
  <c r="K706" i="54"/>
  <c r="J706" i="54"/>
  <c r="I706" i="54"/>
  <c r="H706" i="54"/>
  <c r="G706" i="54"/>
  <c r="F706" i="54"/>
  <c r="E706" i="54"/>
  <c r="D705" i="54"/>
  <c r="D704" i="54"/>
  <c r="D702" i="54"/>
  <c r="D701" i="54"/>
  <c r="M694" i="54"/>
  <c r="L694" i="54"/>
  <c r="K694" i="54"/>
  <c r="J694" i="54"/>
  <c r="I694" i="54"/>
  <c r="H694" i="54"/>
  <c r="G694" i="54"/>
  <c r="F694" i="54"/>
  <c r="E694" i="54"/>
  <c r="D693" i="54"/>
  <c r="M688" i="54"/>
  <c r="L688" i="54"/>
  <c r="K688" i="54"/>
  <c r="J688" i="54"/>
  <c r="I688" i="54"/>
  <c r="D692" i="54" s="1"/>
  <c r="H688" i="54"/>
  <c r="G688" i="54"/>
  <c r="F688" i="54"/>
  <c r="E688" i="54"/>
  <c r="M682" i="54"/>
  <c r="L682" i="54"/>
  <c r="K682" i="54"/>
  <c r="J682" i="54"/>
  <c r="I682" i="54"/>
  <c r="H682" i="54"/>
  <c r="G682" i="54"/>
  <c r="F682" i="54"/>
  <c r="E682" i="54"/>
  <c r="D681" i="54"/>
  <c r="D680" i="54"/>
  <c r="D678" i="54"/>
  <c r="M673" i="54"/>
  <c r="L673" i="54"/>
  <c r="K673" i="54"/>
  <c r="J673" i="54"/>
  <c r="I673" i="54"/>
  <c r="D677" i="54" s="1"/>
  <c r="H673" i="54"/>
  <c r="G673" i="54"/>
  <c r="F673" i="54"/>
  <c r="E673" i="54"/>
  <c r="M667" i="54"/>
  <c r="L667" i="54"/>
  <c r="K667" i="54"/>
  <c r="J667" i="54"/>
  <c r="I667" i="54"/>
  <c r="H667" i="54"/>
  <c r="G667" i="54"/>
  <c r="F667" i="54"/>
  <c r="E667" i="54"/>
  <c r="D666" i="54"/>
  <c r="M661" i="54"/>
  <c r="L661" i="54"/>
  <c r="K661" i="54"/>
  <c r="D665" i="54" s="1"/>
  <c r="J661" i="54"/>
  <c r="D663" i="54" s="1"/>
  <c r="I661" i="54"/>
  <c r="H661" i="54"/>
  <c r="G661" i="54"/>
  <c r="F661" i="54"/>
  <c r="E661" i="54"/>
  <c r="M655" i="54"/>
  <c r="L655" i="54"/>
  <c r="K655" i="54"/>
  <c r="J655" i="54"/>
  <c r="I655" i="54"/>
  <c r="H655" i="54"/>
  <c r="G655" i="54"/>
  <c r="F655" i="54"/>
  <c r="E655" i="54"/>
  <c r="D654" i="54"/>
  <c r="D652" i="54"/>
  <c r="D651" i="54"/>
  <c r="M645" i="54"/>
  <c r="L645" i="54"/>
  <c r="K645" i="54"/>
  <c r="J645" i="54"/>
  <c r="D649" i="54" s="1"/>
  <c r="I645" i="54"/>
  <c r="H645" i="54"/>
  <c r="D650" i="54" s="1"/>
  <c r="G645" i="54"/>
  <c r="F645" i="54"/>
  <c r="E645" i="54"/>
  <c r="M639" i="54"/>
  <c r="L639" i="54"/>
  <c r="K639" i="54"/>
  <c r="J639" i="54"/>
  <c r="I639" i="54"/>
  <c r="H639" i="54"/>
  <c r="G639" i="54"/>
  <c r="F639" i="54"/>
  <c r="E639" i="54"/>
  <c r="D638" i="54"/>
  <c r="D637" i="54"/>
  <c r="M633" i="54"/>
  <c r="L633" i="54"/>
  <c r="K633" i="54"/>
  <c r="J633" i="54"/>
  <c r="I633" i="54"/>
  <c r="H633" i="54"/>
  <c r="G633" i="54"/>
  <c r="F633" i="54"/>
  <c r="E633" i="54"/>
  <c r="M627" i="54"/>
  <c r="L627" i="54"/>
  <c r="K627" i="54"/>
  <c r="J627" i="54"/>
  <c r="I627" i="54"/>
  <c r="H627" i="54"/>
  <c r="G627" i="54"/>
  <c r="F627" i="54"/>
  <c r="E627" i="54"/>
  <c r="D626" i="54"/>
  <c r="M621" i="54"/>
  <c r="L621" i="54"/>
  <c r="K621" i="54"/>
  <c r="J621" i="54"/>
  <c r="I621" i="54"/>
  <c r="H621" i="54"/>
  <c r="G621" i="54"/>
  <c r="F621" i="54"/>
  <c r="E621" i="54"/>
  <c r="M615" i="54"/>
  <c r="L615" i="54"/>
  <c r="K615" i="54"/>
  <c r="J615" i="54"/>
  <c r="I615" i="54"/>
  <c r="H615" i="54"/>
  <c r="G615" i="54"/>
  <c r="F615" i="54"/>
  <c r="E615" i="54"/>
  <c r="D614" i="54"/>
  <c r="D613" i="54"/>
  <c r="M607" i="54"/>
  <c r="L607" i="54"/>
  <c r="K607" i="54"/>
  <c r="J607" i="54"/>
  <c r="I607" i="54"/>
  <c r="H607" i="54"/>
  <c r="G607" i="54"/>
  <c r="F607" i="54"/>
  <c r="E607" i="54"/>
  <c r="M601" i="54"/>
  <c r="L601" i="54"/>
  <c r="K601" i="54"/>
  <c r="J601" i="54"/>
  <c r="I601" i="54"/>
  <c r="H601" i="54"/>
  <c r="G601" i="54"/>
  <c r="F601" i="54"/>
  <c r="E601" i="54"/>
  <c r="D600" i="54"/>
  <c r="M595" i="54"/>
  <c r="L595" i="54"/>
  <c r="K595" i="54"/>
  <c r="J595" i="54"/>
  <c r="I595" i="54"/>
  <c r="H595" i="54"/>
  <c r="G595" i="54"/>
  <c r="F595" i="54"/>
  <c r="E595" i="54"/>
  <c r="M589" i="54"/>
  <c r="L589" i="54"/>
  <c r="K589" i="54"/>
  <c r="J589" i="54"/>
  <c r="I589" i="54"/>
  <c r="H589" i="54"/>
  <c r="G589" i="54"/>
  <c r="F589" i="54"/>
  <c r="E589" i="54"/>
  <c r="D588" i="54"/>
  <c r="D587" i="54"/>
  <c r="M581" i="54"/>
  <c r="L581" i="54"/>
  <c r="K581" i="54"/>
  <c r="J581" i="54"/>
  <c r="I581" i="54"/>
  <c r="D583" i="54" s="1"/>
  <c r="H581" i="54"/>
  <c r="D585" i="54" s="1"/>
  <c r="G581" i="54"/>
  <c r="F581" i="54"/>
  <c r="E581" i="54"/>
  <c r="M507" i="54"/>
  <c r="L507" i="54"/>
  <c r="K507" i="54"/>
  <c r="J507" i="54"/>
  <c r="I507" i="54"/>
  <c r="H507" i="54"/>
  <c r="G507" i="54"/>
  <c r="F507" i="54"/>
  <c r="E507" i="54"/>
  <c r="D506" i="54"/>
  <c r="D505" i="54"/>
  <c r="D503" i="54"/>
  <c r="M499" i="54"/>
  <c r="L499" i="54"/>
  <c r="D502" i="54" s="1"/>
  <c r="K499" i="54"/>
  <c r="J499" i="54"/>
  <c r="I499" i="54"/>
  <c r="H499" i="54"/>
  <c r="G499" i="54"/>
  <c r="F499" i="54"/>
  <c r="E499" i="54"/>
  <c r="M493" i="54"/>
  <c r="L493" i="54"/>
  <c r="K493" i="54"/>
  <c r="J493" i="54"/>
  <c r="I493" i="54"/>
  <c r="H493" i="54"/>
  <c r="G493" i="54"/>
  <c r="F493" i="54"/>
  <c r="E493" i="54"/>
  <c r="D492" i="54"/>
  <c r="M485" i="54"/>
  <c r="L485" i="54"/>
  <c r="D489" i="54" s="1"/>
  <c r="K485" i="54"/>
  <c r="J485" i="54"/>
  <c r="I485" i="54"/>
  <c r="H485" i="54"/>
  <c r="D488" i="54" s="1"/>
  <c r="G485" i="54"/>
  <c r="F485" i="54"/>
  <c r="E485" i="54"/>
  <c r="M479" i="54"/>
  <c r="L479" i="54"/>
  <c r="K479" i="54"/>
  <c r="J479" i="54"/>
  <c r="I479" i="54"/>
  <c r="H479" i="54"/>
  <c r="G479" i="54"/>
  <c r="F479" i="54"/>
  <c r="E479" i="54"/>
  <c r="D478" i="54"/>
  <c r="M472" i="54"/>
  <c r="L472" i="54"/>
  <c r="D475" i="54" s="1"/>
  <c r="K472" i="54"/>
  <c r="J472" i="54"/>
  <c r="I472" i="54"/>
  <c r="D476" i="54" s="1"/>
  <c r="H472" i="54"/>
  <c r="D477" i="54" s="1"/>
  <c r="G472" i="54"/>
  <c r="F472" i="54"/>
  <c r="E472" i="54"/>
  <c r="M452" i="54"/>
  <c r="L452" i="54"/>
  <c r="K452" i="54"/>
  <c r="J452" i="54"/>
  <c r="I452" i="54"/>
  <c r="H452" i="54"/>
  <c r="G452" i="54"/>
  <c r="F452" i="54"/>
  <c r="E452" i="54"/>
  <c r="D451" i="54"/>
  <c r="D450" i="54"/>
  <c r="D448" i="54"/>
  <c r="M444" i="54"/>
  <c r="L444" i="54"/>
  <c r="K444" i="54"/>
  <c r="J444" i="54"/>
  <c r="I444" i="54"/>
  <c r="H444" i="54"/>
  <c r="D447" i="54" s="1"/>
  <c r="G444" i="54"/>
  <c r="F444" i="54"/>
  <c r="E444" i="54"/>
  <c r="M438" i="54"/>
  <c r="L438" i="54"/>
  <c r="K438" i="54"/>
  <c r="J438" i="54"/>
  <c r="I438" i="54"/>
  <c r="H438" i="54"/>
  <c r="G438" i="54"/>
  <c r="F438" i="54"/>
  <c r="E438" i="54"/>
  <c r="D437" i="54"/>
  <c r="D436" i="54"/>
  <c r="M430" i="54"/>
  <c r="L430" i="54"/>
  <c r="K430" i="54"/>
  <c r="J430" i="54"/>
  <c r="I430" i="54"/>
  <c r="H430" i="54"/>
  <c r="D434" i="54" s="1"/>
  <c r="G430" i="54"/>
  <c r="F430" i="54"/>
  <c r="E430" i="54"/>
  <c r="M424" i="54"/>
  <c r="L424" i="54"/>
  <c r="K424" i="54"/>
  <c r="J424" i="54"/>
  <c r="I424" i="54"/>
  <c r="H424" i="54"/>
  <c r="G424" i="54"/>
  <c r="F424" i="54"/>
  <c r="E424" i="54"/>
  <c r="D423" i="54"/>
  <c r="D422" i="54"/>
  <c r="M416" i="54"/>
  <c r="L416" i="54"/>
  <c r="D419" i="54" s="1"/>
  <c r="K416" i="54"/>
  <c r="J416" i="54"/>
  <c r="I416" i="54"/>
  <c r="H416" i="54"/>
  <c r="D420" i="54" s="1"/>
  <c r="G416" i="54"/>
  <c r="F416" i="54"/>
  <c r="E416" i="54"/>
  <c r="M410" i="54"/>
  <c r="L410" i="54"/>
  <c r="K410" i="54"/>
  <c r="J410" i="54"/>
  <c r="I410" i="54"/>
  <c r="H410" i="54"/>
  <c r="G410" i="54"/>
  <c r="F410" i="54"/>
  <c r="E410" i="54"/>
  <c r="D409" i="54"/>
  <c r="D408" i="54"/>
  <c r="M402" i="54"/>
  <c r="L402" i="54"/>
  <c r="K402" i="54"/>
  <c r="J402" i="54"/>
  <c r="I402" i="54"/>
  <c r="H402" i="54"/>
  <c r="D406" i="54" s="1"/>
  <c r="G402" i="54"/>
  <c r="F402" i="54"/>
  <c r="E402" i="54"/>
  <c r="M396" i="54"/>
  <c r="L396" i="54"/>
  <c r="K396" i="54"/>
  <c r="J396" i="54"/>
  <c r="I396" i="54"/>
  <c r="H396" i="54"/>
  <c r="G396" i="54"/>
  <c r="F396" i="54"/>
  <c r="E396" i="54"/>
  <c r="D395" i="54"/>
  <c r="D394" i="54"/>
  <c r="D392" i="54"/>
  <c r="M382" i="54"/>
  <c r="L382" i="54"/>
  <c r="K382" i="54"/>
  <c r="J382" i="54"/>
  <c r="I382" i="54"/>
  <c r="H382" i="54"/>
  <c r="G382" i="54"/>
  <c r="F382" i="54"/>
  <c r="E382" i="54"/>
  <c r="M376" i="54"/>
  <c r="L376" i="54"/>
  <c r="K376" i="54"/>
  <c r="J376" i="54"/>
  <c r="I376" i="54"/>
  <c r="H376" i="54"/>
  <c r="G376" i="54"/>
  <c r="F376" i="54"/>
  <c r="E376" i="54"/>
  <c r="D375" i="54"/>
  <c r="D374" i="54"/>
  <c r="D372" i="54"/>
  <c r="D371" i="54"/>
  <c r="M368" i="54"/>
  <c r="L368" i="54"/>
  <c r="K368" i="54"/>
  <c r="J368" i="54"/>
  <c r="I368" i="54"/>
  <c r="H368" i="54"/>
  <c r="G368" i="54"/>
  <c r="F368" i="54"/>
  <c r="E368" i="54"/>
  <c r="M362" i="54"/>
  <c r="L362" i="54"/>
  <c r="K362" i="54"/>
  <c r="J362" i="54"/>
  <c r="I362" i="54"/>
  <c r="H362" i="54"/>
  <c r="G362" i="54"/>
  <c r="F362" i="54"/>
  <c r="E362" i="54"/>
  <c r="D361" i="54"/>
  <c r="D360" i="54"/>
  <c r="M354" i="54"/>
  <c r="L354" i="54"/>
  <c r="K354" i="54"/>
  <c r="J354" i="54"/>
  <c r="I354" i="54"/>
  <c r="H354" i="54"/>
  <c r="D358" i="54" s="1"/>
  <c r="G354" i="54"/>
  <c r="F354" i="54"/>
  <c r="E354" i="54"/>
  <c r="M348" i="54"/>
  <c r="L348" i="54"/>
  <c r="K348" i="54"/>
  <c r="J348" i="54"/>
  <c r="I348" i="54"/>
  <c r="H348" i="54"/>
  <c r="G348" i="54"/>
  <c r="F348" i="54"/>
  <c r="E348" i="54"/>
  <c r="D347" i="54"/>
  <c r="D346" i="54"/>
  <c r="M340" i="54"/>
  <c r="L340" i="54"/>
  <c r="K340" i="54"/>
  <c r="J340" i="54"/>
  <c r="I340" i="54"/>
  <c r="H340" i="54"/>
  <c r="D344" i="54" s="1"/>
  <c r="G340" i="54"/>
  <c r="F340" i="54"/>
  <c r="E340" i="54"/>
  <c r="M334" i="54"/>
  <c r="L334" i="54"/>
  <c r="K334" i="54"/>
  <c r="J334" i="54"/>
  <c r="I334" i="54"/>
  <c r="H334" i="54"/>
  <c r="G334" i="54"/>
  <c r="F334" i="54"/>
  <c r="E334" i="54"/>
  <c r="D333" i="54"/>
  <c r="D332" i="54"/>
  <c r="D330" i="54"/>
  <c r="D329" i="54"/>
  <c r="D328" i="54"/>
  <c r="D327" i="54"/>
  <c r="M320" i="54"/>
  <c r="L320" i="54"/>
  <c r="K320" i="54"/>
  <c r="J320" i="54"/>
  <c r="I320" i="54"/>
  <c r="H320" i="54"/>
  <c r="G320" i="54"/>
  <c r="F320" i="54"/>
  <c r="E320" i="54"/>
  <c r="D319" i="54"/>
  <c r="D318" i="54"/>
  <c r="M312" i="54"/>
  <c r="L312" i="54"/>
  <c r="D315" i="54" s="1"/>
  <c r="K312" i="54"/>
  <c r="J312" i="54"/>
  <c r="I312" i="54"/>
  <c r="H312" i="54"/>
  <c r="D316" i="54" s="1"/>
  <c r="G312" i="54"/>
  <c r="F312" i="54"/>
  <c r="E312" i="54"/>
  <c r="M306" i="54"/>
  <c r="L306" i="54"/>
  <c r="K306" i="54"/>
  <c r="J306" i="54"/>
  <c r="I306" i="54"/>
  <c r="H306" i="54"/>
  <c r="G306" i="54"/>
  <c r="F306" i="54"/>
  <c r="E306" i="54"/>
  <c r="D305" i="54"/>
  <c r="D304" i="54"/>
  <c r="M298" i="54"/>
  <c r="L298" i="54"/>
  <c r="K298" i="54"/>
  <c r="J298" i="54"/>
  <c r="I298" i="54"/>
  <c r="D302" i="54" s="1"/>
  <c r="H298" i="54"/>
  <c r="G298" i="54"/>
  <c r="F298" i="54"/>
  <c r="E298" i="54"/>
  <c r="M292" i="54"/>
  <c r="L292" i="54"/>
  <c r="K292" i="54"/>
  <c r="J292" i="54"/>
  <c r="I292" i="54"/>
  <c r="H292" i="54"/>
  <c r="G292" i="54"/>
  <c r="F292" i="54"/>
  <c r="E292" i="54"/>
  <c r="D291" i="54"/>
  <c r="D290" i="54"/>
  <c r="D287" i="54"/>
  <c r="M284" i="54"/>
  <c r="L284" i="54"/>
  <c r="K284" i="54"/>
  <c r="J284" i="54"/>
  <c r="I284" i="54"/>
  <c r="H284" i="54"/>
  <c r="D288" i="54" s="1"/>
  <c r="G284" i="54"/>
  <c r="F284" i="54"/>
  <c r="E284" i="54"/>
  <c r="M264" i="54"/>
  <c r="L264" i="54"/>
  <c r="K264" i="54"/>
  <c r="J264" i="54"/>
  <c r="I264" i="54"/>
  <c r="H264" i="54"/>
  <c r="G264" i="54"/>
  <c r="F264" i="54"/>
  <c r="E264" i="54"/>
  <c r="D263" i="54"/>
  <c r="D262" i="54"/>
  <c r="M256" i="54"/>
  <c r="L256" i="54"/>
  <c r="D259" i="54" s="1"/>
  <c r="K256" i="54"/>
  <c r="J256" i="54"/>
  <c r="I256" i="54"/>
  <c r="H256" i="54"/>
  <c r="D260" i="54" s="1"/>
  <c r="G256" i="54"/>
  <c r="F256" i="54"/>
  <c r="E256" i="54"/>
  <c r="M236" i="54"/>
  <c r="L236" i="54"/>
  <c r="K236" i="54"/>
  <c r="J236" i="54"/>
  <c r="I236" i="54"/>
  <c r="H236" i="54"/>
  <c r="G236" i="54"/>
  <c r="F236" i="54"/>
  <c r="E236" i="54"/>
  <c r="D235" i="54"/>
  <c r="D234" i="54"/>
  <c r="M228" i="54"/>
  <c r="L228" i="54"/>
  <c r="K228" i="54"/>
  <c r="J228" i="54"/>
  <c r="I228" i="54"/>
  <c r="D231" i="54" s="1"/>
  <c r="H228" i="54"/>
  <c r="D232" i="54" s="1"/>
  <c r="G228" i="54"/>
  <c r="F228" i="54"/>
  <c r="E228" i="54"/>
  <c r="M222" i="54"/>
  <c r="L222" i="54"/>
  <c r="K222" i="54"/>
  <c r="J222" i="54"/>
  <c r="I222" i="54"/>
  <c r="H222" i="54"/>
  <c r="G222" i="54"/>
  <c r="F222" i="54"/>
  <c r="E222" i="54"/>
  <c r="D221" i="54"/>
  <c r="D220" i="54"/>
  <c r="D216" i="54"/>
  <c r="M213" i="54"/>
  <c r="L213" i="54"/>
  <c r="K213" i="54"/>
  <c r="J213" i="54"/>
  <c r="I213" i="54"/>
  <c r="H213" i="54"/>
  <c r="G213" i="54"/>
  <c r="F213" i="54"/>
  <c r="E213" i="54"/>
  <c r="M207" i="54"/>
  <c r="L207" i="54"/>
  <c r="K207" i="54"/>
  <c r="J207" i="54"/>
  <c r="I207" i="54"/>
  <c r="H207" i="54"/>
  <c r="G207" i="54"/>
  <c r="F207" i="54"/>
  <c r="E207" i="54"/>
  <c r="D206" i="54"/>
  <c r="D205" i="54"/>
  <c r="D203" i="54"/>
  <c r="M198" i="54"/>
  <c r="L198" i="54"/>
  <c r="D201" i="54" s="1"/>
  <c r="K198" i="54"/>
  <c r="J198" i="54"/>
  <c r="D200" i="54" s="1"/>
  <c r="I198" i="54"/>
  <c r="H198" i="54"/>
  <c r="G198" i="54"/>
  <c r="F198" i="54"/>
  <c r="E198" i="54"/>
  <c r="M192" i="54"/>
  <c r="L192" i="54"/>
  <c r="K192" i="54"/>
  <c r="J192" i="54"/>
  <c r="I192" i="54"/>
  <c r="H192" i="54"/>
  <c r="G192" i="54"/>
  <c r="F192" i="54"/>
  <c r="E192" i="54"/>
  <c r="D191" i="54"/>
  <c r="D190" i="54"/>
  <c r="M184" i="54"/>
  <c r="L184" i="54"/>
  <c r="K184" i="54"/>
  <c r="J184" i="54"/>
  <c r="I184" i="54"/>
  <c r="H184" i="54"/>
  <c r="G184" i="54"/>
  <c r="F184" i="54"/>
  <c r="E184" i="54"/>
  <c r="M164" i="54"/>
  <c r="L164" i="54"/>
  <c r="K164" i="54"/>
  <c r="J164" i="54"/>
  <c r="I164" i="54"/>
  <c r="H164" i="54"/>
  <c r="G164" i="54"/>
  <c r="F164" i="54"/>
  <c r="E164" i="54"/>
  <c r="D163" i="54"/>
  <c r="D162" i="54"/>
  <c r="D159" i="54"/>
  <c r="M155" i="54"/>
  <c r="L155" i="54"/>
  <c r="K155" i="54"/>
  <c r="J155" i="54"/>
  <c r="I155" i="54"/>
  <c r="H155" i="54"/>
  <c r="D160" i="54" s="1"/>
  <c r="G155" i="54"/>
  <c r="F155" i="54"/>
  <c r="E155" i="54"/>
  <c r="M149" i="54"/>
  <c r="L149" i="54"/>
  <c r="K149" i="54"/>
  <c r="J149" i="54"/>
  <c r="I149" i="54"/>
  <c r="H149" i="54"/>
  <c r="G149" i="54"/>
  <c r="F149" i="54"/>
  <c r="E149" i="54"/>
  <c r="D148" i="54"/>
  <c r="D147" i="54"/>
  <c r="M141" i="54"/>
  <c r="L141" i="54"/>
  <c r="K141" i="54"/>
  <c r="J141" i="54"/>
  <c r="I141" i="54"/>
  <c r="D145" i="54" s="1"/>
  <c r="H141" i="54"/>
  <c r="D144" i="54" s="1"/>
  <c r="G141" i="54"/>
  <c r="F141" i="54"/>
  <c r="E141" i="54"/>
  <c r="M135" i="54"/>
  <c r="L135" i="54"/>
  <c r="K135" i="54"/>
  <c r="J135" i="54"/>
  <c r="I135" i="54"/>
  <c r="H135" i="54"/>
  <c r="G135" i="54"/>
  <c r="F135" i="54"/>
  <c r="E135" i="54"/>
  <c r="D134" i="54"/>
  <c r="D133" i="54"/>
  <c r="D131" i="54"/>
  <c r="M125" i="54"/>
  <c r="L125" i="54"/>
  <c r="K125" i="54"/>
  <c r="J125" i="54"/>
  <c r="I125" i="54"/>
  <c r="D128" i="54" s="1"/>
  <c r="H125" i="54"/>
  <c r="D130" i="54" s="1"/>
  <c r="L53" i="54" s="1"/>
  <c r="G125" i="54"/>
  <c r="F125" i="54"/>
  <c r="E125" i="54"/>
  <c r="M119" i="54"/>
  <c r="L119" i="54"/>
  <c r="K119" i="54"/>
  <c r="J119" i="54"/>
  <c r="I119" i="54"/>
  <c r="H119" i="54"/>
  <c r="G119" i="54"/>
  <c r="F119" i="54"/>
  <c r="E119" i="54"/>
  <c r="D118" i="54"/>
  <c r="D117" i="54"/>
  <c r="D115" i="54"/>
  <c r="D114" i="54"/>
  <c r="D113" i="54"/>
  <c r="D112" i="54"/>
  <c r="D110" i="54"/>
  <c r="M106" i="54"/>
  <c r="L106" i="54"/>
  <c r="K106" i="54"/>
  <c r="J106" i="54"/>
  <c r="I106" i="54"/>
  <c r="H106" i="54"/>
  <c r="D111" i="54" s="1"/>
  <c r="G106" i="54"/>
  <c r="F106" i="54"/>
  <c r="E106" i="54"/>
  <c r="F100" i="54"/>
  <c r="M99" i="54"/>
  <c r="L99" i="54"/>
  <c r="K99" i="54"/>
  <c r="J99" i="54"/>
  <c r="I99" i="54"/>
  <c r="H99" i="54"/>
  <c r="G99" i="54"/>
  <c r="F99" i="54"/>
  <c r="K97" i="54"/>
  <c r="K96" i="54"/>
  <c r="M95" i="54"/>
  <c r="L95" i="54"/>
  <c r="K95" i="54"/>
  <c r="J95" i="54"/>
  <c r="I95" i="54"/>
  <c r="H95" i="54"/>
  <c r="G95" i="54"/>
  <c r="F95" i="54"/>
  <c r="M94" i="54"/>
  <c r="L94" i="54"/>
  <c r="K94" i="54"/>
  <c r="J94" i="54"/>
  <c r="I94" i="54"/>
  <c r="H94" i="54"/>
  <c r="G94" i="54"/>
  <c r="F94" i="54"/>
  <c r="M92" i="54"/>
  <c r="L92" i="54"/>
  <c r="K92" i="54"/>
  <c r="J92" i="54"/>
  <c r="I92" i="54"/>
  <c r="H92" i="54"/>
  <c r="G92" i="54"/>
  <c r="M91" i="54"/>
  <c r="L91" i="54"/>
  <c r="K91" i="54"/>
  <c r="J91" i="54"/>
  <c r="I91" i="54"/>
  <c r="H91" i="54"/>
  <c r="G91" i="54"/>
  <c r="F91" i="54"/>
  <c r="M90" i="54"/>
  <c r="L90" i="54"/>
  <c r="K90" i="54"/>
  <c r="J90" i="54"/>
  <c r="I90" i="54"/>
  <c r="H90" i="54"/>
  <c r="G90" i="54"/>
  <c r="M89" i="54"/>
  <c r="L89" i="54"/>
  <c r="K89" i="54"/>
  <c r="J89" i="54"/>
  <c r="I89" i="54"/>
  <c r="H89" i="54"/>
  <c r="G89" i="54"/>
  <c r="M88" i="54"/>
  <c r="L88" i="54"/>
  <c r="K88" i="54"/>
  <c r="J88" i="54"/>
  <c r="I88" i="54"/>
  <c r="H88" i="54"/>
  <c r="G88" i="54"/>
  <c r="M87" i="54"/>
  <c r="L87" i="54"/>
  <c r="K87" i="54"/>
  <c r="J87" i="54"/>
  <c r="I87" i="54"/>
  <c r="H87" i="54"/>
  <c r="G87" i="54"/>
  <c r="M77" i="54"/>
  <c r="L77" i="54"/>
  <c r="K77" i="54"/>
  <c r="J77" i="54"/>
  <c r="I77" i="54"/>
  <c r="H77" i="54"/>
  <c r="G77" i="54"/>
  <c r="M76" i="54"/>
  <c r="L76" i="54"/>
  <c r="K76" i="54"/>
  <c r="J76" i="54"/>
  <c r="I76" i="54"/>
  <c r="H76" i="54"/>
  <c r="G76" i="54"/>
  <c r="M75" i="54"/>
  <c r="L75" i="54"/>
  <c r="K75" i="54"/>
  <c r="J75" i="54"/>
  <c r="I75" i="54"/>
  <c r="H75" i="54"/>
  <c r="G75" i="54"/>
  <c r="M74" i="54"/>
  <c r="L74" i="54"/>
  <c r="K74" i="54"/>
  <c r="J74" i="54"/>
  <c r="I74" i="54"/>
  <c r="H74" i="54"/>
  <c r="G74" i="54"/>
  <c r="M73" i="54"/>
  <c r="L73" i="54"/>
  <c r="K73" i="54"/>
  <c r="J73" i="54"/>
  <c r="I73" i="54"/>
  <c r="H73" i="54"/>
  <c r="G73" i="54"/>
  <c r="M72" i="54"/>
  <c r="L72" i="54"/>
  <c r="K72" i="54"/>
  <c r="J72" i="54"/>
  <c r="I72" i="54"/>
  <c r="H72" i="54"/>
  <c r="G72" i="54"/>
  <c r="M71" i="54"/>
  <c r="L71" i="54"/>
  <c r="K71" i="54"/>
  <c r="J71" i="54"/>
  <c r="E71" i="54"/>
  <c r="E101" i="54" s="1"/>
  <c r="L41" i="54" s="1"/>
  <c r="M70" i="54"/>
  <c r="L70" i="54"/>
  <c r="K70" i="54"/>
  <c r="J70" i="54"/>
  <c r="I70" i="54"/>
  <c r="H70" i="54"/>
  <c r="G70" i="54"/>
  <c r="F70" i="54"/>
  <c r="E70" i="54"/>
  <c r="H46" i="54"/>
  <c r="H45" i="54"/>
  <c r="H44" i="54"/>
  <c r="H43" i="54"/>
  <c r="H42" i="54"/>
  <c r="H41" i="54"/>
  <c r="F61" i="53"/>
  <c r="D12" i="46" s="1"/>
  <c r="F55" i="53"/>
  <c r="D11" i="46" s="1"/>
  <c r="F49" i="53"/>
  <c r="D10" i="46" s="1"/>
  <c r="F35" i="53"/>
  <c r="D8" i="46" s="1"/>
  <c r="F19" i="53"/>
  <c r="D7" i="46" s="1"/>
  <c r="A4" i="54"/>
  <c r="D9" i="56" l="1"/>
  <c r="I7" i="46"/>
  <c r="D14" i="56"/>
  <c r="E14" i="56" s="1"/>
  <c r="I12" i="46"/>
  <c r="D10" i="56"/>
  <c r="E10" i="56" s="1"/>
  <c r="I8" i="46"/>
  <c r="L58" i="54"/>
  <c r="D12" i="56"/>
  <c r="E12" i="56" s="1"/>
  <c r="I10" i="46"/>
  <c r="D13" i="56"/>
  <c r="E13" i="56" s="1"/>
  <c r="I11" i="46"/>
  <c r="D79" i="54"/>
  <c r="L15" i="54" s="1"/>
  <c r="D80" i="54"/>
  <c r="L16" i="54" s="1"/>
  <c r="D81" i="54"/>
  <c r="L17" i="54" s="1"/>
  <c r="D83" i="54"/>
  <c r="L19" i="54" s="1"/>
  <c r="D87" i="54"/>
  <c r="D370" i="54"/>
  <c r="D487" i="54"/>
  <c r="D186" i="54"/>
  <c r="D714" i="54"/>
  <c r="D230" i="54"/>
  <c r="D356" i="54"/>
  <c r="D647" i="54"/>
  <c r="D690" i="54"/>
  <c r="D764" i="54"/>
  <c r="D474" i="54"/>
  <c r="D108" i="54"/>
  <c r="D215" i="54"/>
  <c r="D286" i="54"/>
  <c r="D342" i="54"/>
  <c r="D404" i="54"/>
  <c r="D446" i="54"/>
  <c r="D738" i="54"/>
  <c r="D584" i="54"/>
  <c r="D726" i="54"/>
  <c r="D727" i="54"/>
  <c r="D597" i="54"/>
  <c r="D598" i="54"/>
  <c r="D635" i="54"/>
  <c r="D636" i="54"/>
  <c r="D109" i="54"/>
  <c r="D357" i="54"/>
  <c r="D612" i="54"/>
  <c r="D648" i="54"/>
  <c r="D664" i="54"/>
  <c r="D740" i="54"/>
  <c r="D739" i="54"/>
  <c r="D187" i="54"/>
  <c r="D301" i="54"/>
  <c r="D405" i="54"/>
  <c r="D689" i="54"/>
  <c r="D691" i="54"/>
  <c r="D343" i="54"/>
  <c r="D716" i="54"/>
  <c r="D715" i="54"/>
  <c r="D433" i="54"/>
  <c r="D623" i="54"/>
  <c r="D624" i="54"/>
  <c r="D129" i="54"/>
  <c r="D218" i="54"/>
  <c r="D217" i="54"/>
  <c r="D202" i="54"/>
  <c r="D599" i="54"/>
  <c r="D625" i="54"/>
  <c r="D188" i="54"/>
  <c r="D300" i="54"/>
  <c r="D303" i="54"/>
  <c r="D501" i="54"/>
  <c r="D504" i="54"/>
  <c r="L59" i="54"/>
  <c r="D285" i="54"/>
  <c r="D289" i="54"/>
  <c r="D359" i="54"/>
  <c r="D431" i="54"/>
  <c r="D435" i="54"/>
  <c r="D676" i="54"/>
  <c r="D679" i="54"/>
  <c r="D189" i="54"/>
  <c r="D258" i="54"/>
  <c r="D261" i="54"/>
  <c r="D345" i="54"/>
  <c r="D418" i="54"/>
  <c r="D421" i="54"/>
  <c r="D490" i="54"/>
  <c r="D403" i="54"/>
  <c r="D407" i="54"/>
  <c r="D460" i="54"/>
  <c r="D463" i="54"/>
  <c r="D158" i="54"/>
  <c r="D161" i="54"/>
  <c r="D233" i="54"/>
  <c r="D753" i="54"/>
  <c r="D313" i="54"/>
  <c r="D317" i="54"/>
  <c r="D582" i="54"/>
  <c r="D586" i="54"/>
  <c r="D143" i="54"/>
  <c r="D146" i="54"/>
  <c r="D373" i="54"/>
  <c r="D449" i="54"/>
  <c r="D127" i="54"/>
  <c r="D384" i="54"/>
  <c r="D750" i="54"/>
  <c r="D98" i="54"/>
  <c r="L34" i="54" s="1"/>
  <c r="D314" i="54"/>
  <c r="D432" i="54"/>
  <c r="D126" i="54"/>
  <c r="D299" i="54"/>
  <c r="D417" i="54"/>
  <c r="D596" i="54"/>
  <c r="D634" i="54"/>
  <c r="D725" i="54"/>
  <c r="D730" i="54" s="1"/>
  <c r="D56" i="54" s="1"/>
  <c r="D156" i="54"/>
  <c r="D93" i="54"/>
  <c r="L29" i="54" s="1"/>
  <c r="D142" i="54"/>
  <c r="D257" i="54"/>
  <c r="D383" i="54"/>
  <c r="D500" i="54"/>
  <c r="D622" i="54"/>
  <c r="D674" i="54"/>
  <c r="D751" i="54"/>
  <c r="D749" i="54"/>
  <c r="D459" i="54"/>
  <c r="D229" i="54"/>
  <c r="D369" i="54"/>
  <c r="D713" i="54"/>
  <c r="D718" i="54" s="1"/>
  <c r="D55" i="54" s="1"/>
  <c r="D107" i="54"/>
  <c r="D214" i="54"/>
  <c r="D355" i="54"/>
  <c r="D486" i="54"/>
  <c r="D493" i="54" s="1"/>
  <c r="D35" i="54" s="1"/>
  <c r="D646" i="54"/>
  <c r="D655" i="54" s="1"/>
  <c r="D50" i="54" s="1"/>
  <c r="D199" i="54"/>
  <c r="D341" i="54"/>
  <c r="D473" i="54"/>
  <c r="D479" i="54" s="1"/>
  <c r="D737" i="54"/>
  <c r="D185" i="54"/>
  <c r="D445" i="54"/>
  <c r="D615" i="54"/>
  <c r="D47" i="54" s="1"/>
  <c r="D662" i="54"/>
  <c r="D763" i="54"/>
  <c r="K101" i="54"/>
  <c r="L47" i="54" s="1"/>
  <c r="F70" i="53"/>
  <c r="L60" i="54"/>
  <c r="M61" i="54" s="1"/>
  <c r="M101" i="54"/>
  <c r="L49" i="54" s="1"/>
  <c r="J101" i="54"/>
  <c r="L46" i="54" s="1"/>
  <c r="I101" i="54"/>
  <c r="L45" i="54" s="1"/>
  <c r="F101" i="54"/>
  <c r="L42" i="54" s="1"/>
  <c r="D74" i="54"/>
  <c r="L10" i="54" s="1"/>
  <c r="D91" i="54"/>
  <c r="L27" i="54" s="1"/>
  <c r="D100" i="54"/>
  <c r="L36" i="54" s="1"/>
  <c r="D97" i="54"/>
  <c r="L33" i="54" s="1"/>
  <c r="D96" i="54"/>
  <c r="L32" i="54" s="1"/>
  <c r="D41" i="46" s="1"/>
  <c r="D99" i="54"/>
  <c r="L35" i="54" s="1"/>
  <c r="D706" i="54"/>
  <c r="D54" i="54" s="1"/>
  <c r="D92" i="54"/>
  <c r="L28" i="54" s="1"/>
  <c r="D95" i="54"/>
  <c r="L31" i="54" s="1"/>
  <c r="D334" i="54"/>
  <c r="D25" i="54" s="1"/>
  <c r="D667" i="54"/>
  <c r="D51" i="54" s="1"/>
  <c r="H101" i="54"/>
  <c r="L44" i="54" s="1"/>
  <c r="L23" i="54"/>
  <c r="D89" i="54"/>
  <c r="L25" i="54" s="1"/>
  <c r="D73" i="54"/>
  <c r="L9" i="54" s="1"/>
  <c r="D72" i="54"/>
  <c r="L8" i="54" s="1"/>
  <c r="D75" i="54"/>
  <c r="L11" i="54" s="1"/>
  <c r="D77" i="54"/>
  <c r="L13" i="54" s="1"/>
  <c r="D94" i="54"/>
  <c r="L30" i="54" s="1"/>
  <c r="D71" i="54"/>
  <c r="D76" i="54"/>
  <c r="L12" i="54" s="1"/>
  <c r="D88" i="54"/>
  <c r="L24" i="54" s="1"/>
  <c r="D90" i="54"/>
  <c r="L26" i="54" s="1"/>
  <c r="G101" i="54"/>
  <c r="L43" i="54" s="1"/>
  <c r="L101" i="54"/>
  <c r="L48" i="54" s="1"/>
  <c r="E9" i="56" l="1"/>
  <c r="D18" i="56"/>
  <c r="E18" i="56" s="1"/>
  <c r="D41" i="56"/>
  <c r="I41" i="46"/>
  <c r="D33" i="56"/>
  <c r="D56" i="47"/>
  <c r="D31" i="46"/>
  <c r="D362" i="54"/>
  <c r="D27" i="54" s="1"/>
  <c r="D207" i="54"/>
  <c r="D16" i="54" s="1"/>
  <c r="D222" i="54"/>
  <c r="D17" i="54" s="1"/>
  <c r="D682" i="54"/>
  <c r="D52" i="54" s="1"/>
  <c r="D639" i="54"/>
  <c r="D49" i="54" s="1"/>
  <c r="D694" i="54"/>
  <c r="D53" i="54" s="1"/>
  <c r="D742" i="54"/>
  <c r="D57" i="54" s="1"/>
  <c r="D507" i="54"/>
  <c r="D36" i="54" s="1"/>
  <c r="D601" i="54"/>
  <c r="D46" i="54" s="1"/>
  <c r="D410" i="54"/>
  <c r="D30" i="54" s="1"/>
  <c r="D767" i="54"/>
  <c r="D59" i="54" s="1"/>
  <c r="D376" i="54"/>
  <c r="D28" i="54" s="1"/>
  <c r="D236" i="54"/>
  <c r="D18" i="54" s="1"/>
  <c r="D424" i="54"/>
  <c r="D31" i="54" s="1"/>
  <c r="D452" i="54"/>
  <c r="D33" i="54" s="1"/>
  <c r="L55" i="54"/>
  <c r="D192" i="54"/>
  <c r="D15" i="54" s="1"/>
  <c r="D589" i="54"/>
  <c r="D42" i="54" s="1"/>
  <c r="D466" i="54"/>
  <c r="D34" i="54" s="1"/>
  <c r="D292" i="54"/>
  <c r="D22" i="54" s="1"/>
  <c r="D627" i="54"/>
  <c r="D48" i="54" s="1"/>
  <c r="D119" i="54"/>
  <c r="D8" i="54" s="1"/>
  <c r="D320" i="54"/>
  <c r="D24" i="54" s="1"/>
  <c r="D348" i="54"/>
  <c r="D26" i="54" s="1"/>
  <c r="D438" i="54"/>
  <c r="D32" i="54" s="1"/>
  <c r="L54" i="54"/>
  <c r="D164" i="54"/>
  <c r="D13" i="54" s="1"/>
  <c r="D396" i="54"/>
  <c r="D29" i="54" s="1"/>
  <c r="D264" i="54"/>
  <c r="D20" i="54" s="1"/>
  <c r="D306" i="54"/>
  <c r="D23" i="54" s="1"/>
  <c r="D149" i="54"/>
  <c r="D12" i="54" s="1"/>
  <c r="D135" i="54"/>
  <c r="D9" i="54" s="1"/>
  <c r="D756" i="54"/>
  <c r="D58" i="54" s="1"/>
  <c r="M50" i="54"/>
  <c r="D101" i="54"/>
  <c r="L7" i="54"/>
  <c r="M37" i="54" s="1"/>
  <c r="E33" i="56" l="1"/>
  <c r="I31" i="46"/>
  <c r="D48" i="56"/>
  <c r="E41" i="56"/>
  <c r="E48" i="56" s="1"/>
  <c r="E10" i="54"/>
  <c r="D21" i="56" s="1"/>
  <c r="M56" i="54"/>
  <c r="E60" i="54"/>
  <c r="D21" i="46" s="1"/>
  <c r="E43" i="54"/>
  <c r="D20" i="46" s="1"/>
  <c r="D17" i="48"/>
  <c r="C17" i="48"/>
  <c r="D11" i="48"/>
  <c r="C11" i="48"/>
  <c r="C20" i="48" s="1"/>
  <c r="C21" i="48" s="1"/>
  <c r="C32" i="55" s="1"/>
  <c r="I86" i="47"/>
  <c r="I57" i="47"/>
  <c r="I58" i="47"/>
  <c r="I59" i="47"/>
  <c r="I60" i="47"/>
  <c r="I61" i="47"/>
  <c r="I62" i="47"/>
  <c r="I79" i="47"/>
  <c r="I80" i="47"/>
  <c r="I81" i="47"/>
  <c r="I56" i="47"/>
  <c r="I46" i="47"/>
  <c r="I40" i="47"/>
  <c r="I41" i="47"/>
  <c r="I39" i="47"/>
  <c r="E42" i="47"/>
  <c r="F42" i="47"/>
  <c r="H42" i="47"/>
  <c r="D42" i="47"/>
  <c r="I31" i="47"/>
  <c r="I32" i="47"/>
  <c r="I33" i="47"/>
  <c r="I35" i="47"/>
  <c r="I30" i="47"/>
  <c r="H36" i="47"/>
  <c r="E36" i="47"/>
  <c r="F36" i="47"/>
  <c r="D36" i="47"/>
  <c r="I23" i="47"/>
  <c r="I24" i="47"/>
  <c r="I25" i="47"/>
  <c r="I26" i="47"/>
  <c r="I22" i="47"/>
  <c r="E27" i="47"/>
  <c r="F27" i="47"/>
  <c r="H27" i="47"/>
  <c r="D27" i="47"/>
  <c r="E19" i="47"/>
  <c r="F19" i="47"/>
  <c r="H19" i="47"/>
  <c r="I8" i="47"/>
  <c r="I9" i="47"/>
  <c r="I10" i="47"/>
  <c r="I11" i="47"/>
  <c r="I12" i="47"/>
  <c r="I13" i="47"/>
  <c r="I14" i="47"/>
  <c r="I15" i="47"/>
  <c r="I18" i="47"/>
  <c r="E48" i="46"/>
  <c r="F48" i="46"/>
  <c r="G48" i="46"/>
  <c r="D48" i="46"/>
  <c r="E16" i="46"/>
  <c r="F16" i="46"/>
  <c r="G16" i="46"/>
  <c r="G37" i="46" s="1"/>
  <c r="G54" i="47" s="1"/>
  <c r="G82" i="47" s="1"/>
  <c r="G89" i="47" s="1"/>
  <c r="D16" i="46"/>
  <c r="I101" i="44"/>
  <c r="I37" i="44"/>
  <c r="I34" i="44"/>
  <c r="I95" i="44"/>
  <c r="I46" i="44"/>
  <c r="I74" i="44"/>
  <c r="E87" i="44"/>
  <c r="E89" i="44" s="1"/>
  <c r="F87" i="44"/>
  <c r="F89" i="44" s="1"/>
  <c r="D87" i="44"/>
  <c r="I52" i="44"/>
  <c r="I53" i="44"/>
  <c r="I50" i="44"/>
  <c r="I28" i="44"/>
  <c r="I29" i="44"/>
  <c r="I30" i="44"/>
  <c r="I24" i="44"/>
  <c r="I10" i="44"/>
  <c r="I11" i="44"/>
  <c r="I12" i="44"/>
  <c r="I13" i="44"/>
  <c r="I14" i="44"/>
  <c r="I15" i="44"/>
  <c r="I16" i="44"/>
  <c r="I17" i="44"/>
  <c r="I18" i="44"/>
  <c r="I20" i="44"/>
  <c r="I8" i="44"/>
  <c r="E21" i="44"/>
  <c r="F21" i="44"/>
  <c r="D21" i="44"/>
  <c r="F266" i="37"/>
  <c r="F356" i="37"/>
  <c r="D20" i="27"/>
  <c r="F20" i="27"/>
  <c r="D28" i="27"/>
  <c r="F28" i="27"/>
  <c r="A1" i="28"/>
  <c r="A4" i="28"/>
  <c r="C11" i="28"/>
  <c r="E11" i="28"/>
  <c r="C17" i="28"/>
  <c r="E17" i="28"/>
  <c r="C24" i="28"/>
  <c r="E24" i="28"/>
  <c r="A2" i="36"/>
  <c r="A3" i="36" s="1"/>
  <c r="A4" i="36" s="1"/>
  <c r="A5" i="36" s="1"/>
  <c r="A6" i="36" s="1"/>
  <c r="A7" i="36" s="1"/>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B2" i="36"/>
  <c r="F2" i="36"/>
  <c r="B3" i="36"/>
  <c r="F3" i="36"/>
  <c r="B4" i="36"/>
  <c r="F4" i="36"/>
  <c r="B5" i="36"/>
  <c r="F5" i="36"/>
  <c r="B6" i="36"/>
  <c r="F6" i="36"/>
  <c r="B7" i="36"/>
  <c r="F7" i="36"/>
  <c r="B8" i="36"/>
  <c r="F8" i="36"/>
  <c r="B9" i="36"/>
  <c r="F9" i="36"/>
  <c r="B10" i="36"/>
  <c r="F10" i="36"/>
  <c r="B11" i="36"/>
  <c r="F11" i="36"/>
  <c r="B12" i="36"/>
  <c r="F12" i="36"/>
  <c r="B13" i="36"/>
  <c r="F13" i="36"/>
  <c r="B14" i="36"/>
  <c r="F14" i="36"/>
  <c r="B15" i="36"/>
  <c r="F15" i="36"/>
  <c r="B16" i="36"/>
  <c r="F16" i="36"/>
  <c r="B17" i="36"/>
  <c r="F17" i="36"/>
  <c r="B18" i="36"/>
  <c r="F18" i="36"/>
  <c r="B19" i="36"/>
  <c r="F19" i="36"/>
  <c r="B20" i="36"/>
  <c r="F20" i="36"/>
  <c r="B21" i="36"/>
  <c r="F21" i="36"/>
  <c r="B22" i="36"/>
  <c r="F22" i="36"/>
  <c r="B23" i="36"/>
  <c r="F23" i="36"/>
  <c r="B24" i="36"/>
  <c r="F24" i="36"/>
  <c r="B25" i="36"/>
  <c r="F25" i="36"/>
  <c r="B26" i="36"/>
  <c r="F26" i="36"/>
  <c r="B27" i="36"/>
  <c r="F27" i="36"/>
  <c r="B28" i="36"/>
  <c r="F28" i="36"/>
  <c r="B29" i="36"/>
  <c r="F29" i="36"/>
  <c r="B30" i="36"/>
  <c r="F30" i="36"/>
  <c r="B31" i="36"/>
  <c r="F31" i="36"/>
  <c r="B32" i="36"/>
  <c r="F32" i="36"/>
  <c r="B33" i="36"/>
  <c r="F33" i="36"/>
  <c r="B34" i="36"/>
  <c r="F34" i="36"/>
  <c r="B35" i="36"/>
  <c r="F35" i="36"/>
  <c r="B36" i="36"/>
  <c r="F36" i="36"/>
  <c r="B37" i="36"/>
  <c r="F37" i="36"/>
  <c r="B38" i="36"/>
  <c r="F38" i="36"/>
  <c r="B39" i="36"/>
  <c r="F39" i="36"/>
  <c r="B40" i="36"/>
  <c r="F40" i="36"/>
  <c r="B41" i="36"/>
  <c r="F41" i="36"/>
  <c r="B42" i="36"/>
  <c r="F42" i="36"/>
  <c r="B43" i="36"/>
  <c r="F43" i="36"/>
  <c r="B44" i="36"/>
  <c r="F44" i="36"/>
  <c r="B45" i="36"/>
  <c r="F45" i="36"/>
  <c r="B46" i="36"/>
  <c r="F46" i="36"/>
  <c r="B47" i="36"/>
  <c r="F47" i="36"/>
  <c r="B48" i="36"/>
  <c r="F48" i="36"/>
  <c r="B49" i="36"/>
  <c r="F49" i="36"/>
  <c r="B50" i="36"/>
  <c r="F50" i="36"/>
  <c r="B51" i="36"/>
  <c r="F51" i="36"/>
  <c r="B52" i="36"/>
  <c r="F52" i="36"/>
  <c r="B53" i="36"/>
  <c r="F53" i="36"/>
  <c r="B54" i="36"/>
  <c r="F54" i="36"/>
  <c r="B55" i="36"/>
  <c r="F55" i="36"/>
  <c r="B56" i="36"/>
  <c r="F56" i="36"/>
  <c r="B57" i="36"/>
  <c r="F57" i="36"/>
  <c r="B58" i="36"/>
  <c r="F58" i="36"/>
  <c r="B59" i="36"/>
  <c r="F59" i="36"/>
  <c r="B60" i="36"/>
  <c r="F60" i="36"/>
  <c r="B61" i="36"/>
  <c r="F61" i="36"/>
  <c r="B62" i="36"/>
  <c r="F62" i="36"/>
  <c r="B63" i="36"/>
  <c r="F63" i="36"/>
  <c r="B64" i="36"/>
  <c r="F64" i="36"/>
  <c r="B65" i="36"/>
  <c r="F65" i="36"/>
  <c r="B66" i="36"/>
  <c r="F66" i="36"/>
  <c r="B67" i="36"/>
  <c r="F67" i="36"/>
  <c r="B68" i="36"/>
  <c r="F68" i="36"/>
  <c r="B69" i="36"/>
  <c r="F69" i="36"/>
  <c r="B70" i="36"/>
  <c r="F70" i="36"/>
  <c r="B71" i="36"/>
  <c r="F71" i="36"/>
  <c r="B72" i="36"/>
  <c r="F72" i="36"/>
  <c r="B73" i="36"/>
  <c r="F73" i="36"/>
  <c r="B74" i="36"/>
  <c r="F74" i="36"/>
  <c r="B75" i="36"/>
  <c r="F75" i="36"/>
  <c r="B76" i="36"/>
  <c r="F76" i="36"/>
  <c r="B77" i="36"/>
  <c r="F77" i="36"/>
  <c r="B78" i="36"/>
  <c r="F78" i="36"/>
  <c r="B79" i="36"/>
  <c r="F79" i="36"/>
  <c r="B80" i="36"/>
  <c r="F80" i="36"/>
  <c r="B81" i="36"/>
  <c r="F81" i="36"/>
  <c r="B82" i="36"/>
  <c r="F82" i="36"/>
  <c r="B83" i="36"/>
  <c r="F83" i="36"/>
  <c r="B84" i="36"/>
  <c r="F84" i="36"/>
  <c r="B85" i="36"/>
  <c r="F85" i="36"/>
  <c r="B86" i="36"/>
  <c r="F86" i="36"/>
  <c r="B87" i="36"/>
  <c r="F87" i="36"/>
  <c r="B88" i="36"/>
  <c r="F88" i="36"/>
  <c r="B89" i="36"/>
  <c r="F89" i="36"/>
  <c r="B90" i="36"/>
  <c r="F90" i="36"/>
  <c r="B91" i="36"/>
  <c r="F91" i="36"/>
  <c r="B92" i="36"/>
  <c r="F92" i="36"/>
  <c r="B93" i="36"/>
  <c r="F93" i="36"/>
  <c r="B94" i="36"/>
  <c r="F94" i="36"/>
  <c r="B95" i="36"/>
  <c r="F95" i="36"/>
  <c r="B96" i="36"/>
  <c r="F96" i="36"/>
  <c r="B97" i="36"/>
  <c r="F97" i="36"/>
  <c r="B98" i="36"/>
  <c r="F98" i="36"/>
  <c r="B99" i="36"/>
  <c r="F99" i="36"/>
  <c r="B100" i="36"/>
  <c r="F100" i="36"/>
  <c r="B101" i="36"/>
  <c r="F101" i="36"/>
  <c r="B102" i="36"/>
  <c r="F102" i="36"/>
  <c r="B103" i="36"/>
  <c r="F103" i="36"/>
  <c r="B104" i="36"/>
  <c r="F104" i="36"/>
  <c r="B105" i="36"/>
  <c r="F105" i="36"/>
  <c r="B106" i="36"/>
  <c r="F106" i="36"/>
  <c r="B107" i="36"/>
  <c r="F107" i="36"/>
  <c r="B108" i="36"/>
  <c r="F108" i="36"/>
  <c r="B109" i="36"/>
  <c r="F109" i="36"/>
  <c r="B110" i="36"/>
  <c r="F110" i="36"/>
  <c r="B111" i="36"/>
  <c r="F111" i="36"/>
  <c r="B112" i="36"/>
  <c r="F112" i="36"/>
  <c r="B113" i="36"/>
  <c r="F113" i="36"/>
  <c r="B114" i="36"/>
  <c r="F114" i="36"/>
  <c r="B115" i="36"/>
  <c r="F115" i="36"/>
  <c r="B116" i="36"/>
  <c r="F116" i="36"/>
  <c r="B117" i="36"/>
  <c r="F117" i="36"/>
  <c r="B118" i="36"/>
  <c r="F118" i="36"/>
  <c r="B119" i="36"/>
  <c r="F119" i="36"/>
  <c r="B120" i="36"/>
  <c r="F120" i="36"/>
  <c r="B121" i="36"/>
  <c r="F121" i="36"/>
  <c r="B122" i="36"/>
  <c r="F122" i="36"/>
  <c r="B123" i="36"/>
  <c r="F123" i="36"/>
  <c r="B124" i="36"/>
  <c r="F124" i="36"/>
  <c r="B125" i="36"/>
  <c r="F125" i="36"/>
  <c r="B126" i="36"/>
  <c r="F126" i="36"/>
  <c r="B127" i="36"/>
  <c r="F127" i="36"/>
  <c r="B128" i="36"/>
  <c r="F128" i="36"/>
  <c r="B129" i="36"/>
  <c r="F129" i="36"/>
  <c r="B130" i="36"/>
  <c r="F130" i="36"/>
  <c r="B131" i="36"/>
  <c r="F131" i="36"/>
  <c r="B132" i="36"/>
  <c r="F132" i="36"/>
  <c r="B133" i="36"/>
  <c r="F133" i="36"/>
  <c r="B134" i="36"/>
  <c r="F134" i="36"/>
  <c r="B135" i="36"/>
  <c r="F135" i="36"/>
  <c r="B136" i="36"/>
  <c r="F136" i="36"/>
  <c r="B137" i="36"/>
  <c r="F137" i="36"/>
  <c r="B138" i="36"/>
  <c r="F138" i="36"/>
  <c r="B139" i="36"/>
  <c r="F139" i="36"/>
  <c r="B140" i="36"/>
  <c r="F140" i="36"/>
  <c r="B141" i="36"/>
  <c r="F141" i="36"/>
  <c r="B142" i="36"/>
  <c r="F142" i="36"/>
  <c r="B143" i="36"/>
  <c r="F143" i="36"/>
  <c r="B144" i="36"/>
  <c r="F144" i="36"/>
  <c r="B145" i="36"/>
  <c r="F145" i="36"/>
  <c r="B146" i="36"/>
  <c r="F146" i="36"/>
  <c r="B147" i="36"/>
  <c r="F147" i="36"/>
  <c r="B148" i="36"/>
  <c r="F148" i="36"/>
  <c r="B149" i="36"/>
  <c r="F149" i="36"/>
  <c r="B150" i="36"/>
  <c r="F150" i="36"/>
  <c r="B151" i="36"/>
  <c r="F151" i="36"/>
  <c r="B152" i="36"/>
  <c r="F152" i="36"/>
  <c r="B153" i="36"/>
  <c r="F153" i="36"/>
  <c r="B154" i="36"/>
  <c r="F154" i="36"/>
  <c r="B155" i="36"/>
  <c r="F155" i="36"/>
  <c r="B156" i="36"/>
  <c r="F156" i="36"/>
  <c r="B157" i="36"/>
  <c r="F157" i="36"/>
  <c r="B158" i="36"/>
  <c r="F158" i="36"/>
  <c r="B159" i="36"/>
  <c r="F159" i="36"/>
  <c r="B160" i="36"/>
  <c r="F160" i="36"/>
  <c r="A2" i="37"/>
  <c r="A3" i="37" s="1"/>
  <c r="A4" i="37" s="1"/>
  <c r="A5" i="37" s="1"/>
  <c r="A6" i="37" s="1"/>
  <c r="A7" i="37" s="1"/>
  <c r="A8" i="37" s="1"/>
  <c r="A9" i="37" s="1"/>
  <c r="A10" i="37" s="1"/>
  <c r="A11" i="37" s="1"/>
  <c r="B2" i="37"/>
  <c r="F2" i="37"/>
  <c r="B3" i="37"/>
  <c r="F3" i="37"/>
  <c r="B4" i="37"/>
  <c r="F4" i="37"/>
  <c r="B5" i="37"/>
  <c r="F5" i="37"/>
  <c r="B6" i="37"/>
  <c r="F6" i="37"/>
  <c r="B7" i="37"/>
  <c r="F7" i="37"/>
  <c r="B8" i="37"/>
  <c r="F8" i="37"/>
  <c r="B9" i="37"/>
  <c r="F9" i="37"/>
  <c r="B10" i="37"/>
  <c r="F10" i="37"/>
  <c r="B11" i="37"/>
  <c r="F11" i="37"/>
  <c r="B12" i="37"/>
  <c r="F12" i="37"/>
  <c r="B13" i="37"/>
  <c r="F13" i="37"/>
  <c r="B14" i="37"/>
  <c r="F14" i="37"/>
  <c r="B15" i="37"/>
  <c r="F15" i="37"/>
  <c r="B16" i="37"/>
  <c r="F16" i="37"/>
  <c r="B17" i="37"/>
  <c r="F17" i="37"/>
  <c r="B18" i="37"/>
  <c r="F18" i="37"/>
  <c r="B19" i="37"/>
  <c r="F19" i="37"/>
  <c r="B20" i="37"/>
  <c r="F20" i="37"/>
  <c r="B21" i="37"/>
  <c r="F21" i="37"/>
  <c r="B22" i="37"/>
  <c r="F22" i="37"/>
  <c r="B23" i="37"/>
  <c r="F23" i="37"/>
  <c r="B24" i="37"/>
  <c r="F24" i="37"/>
  <c r="B25" i="37"/>
  <c r="F25" i="37"/>
  <c r="B26" i="37"/>
  <c r="F26" i="37"/>
  <c r="B27" i="37"/>
  <c r="F27" i="37"/>
  <c r="B28" i="37"/>
  <c r="F28" i="37"/>
  <c r="B29" i="37"/>
  <c r="F29" i="37"/>
  <c r="B30" i="37"/>
  <c r="F30" i="37"/>
  <c r="B31" i="37"/>
  <c r="F31" i="37"/>
  <c r="B32" i="37"/>
  <c r="F32" i="37"/>
  <c r="B33" i="37"/>
  <c r="F33" i="37"/>
  <c r="B34" i="37"/>
  <c r="F34" i="37"/>
  <c r="B35" i="37"/>
  <c r="F35" i="37"/>
  <c r="B36" i="37"/>
  <c r="F36" i="37"/>
  <c r="B37" i="37"/>
  <c r="F37" i="37"/>
  <c r="B38" i="37"/>
  <c r="F38" i="37"/>
  <c r="B39" i="37"/>
  <c r="F39" i="37"/>
  <c r="B40" i="37"/>
  <c r="F40" i="37"/>
  <c r="B41" i="37"/>
  <c r="F41" i="37"/>
  <c r="B42" i="37"/>
  <c r="F42" i="37"/>
  <c r="B43" i="37"/>
  <c r="F43" i="37"/>
  <c r="B44" i="37"/>
  <c r="F44" i="37"/>
  <c r="B45" i="37"/>
  <c r="F45" i="37"/>
  <c r="B46" i="37"/>
  <c r="F46" i="37"/>
  <c r="B47" i="37"/>
  <c r="F47" i="37"/>
  <c r="B48" i="37"/>
  <c r="F48" i="37"/>
  <c r="B49" i="37"/>
  <c r="F49" i="37"/>
  <c r="B50" i="37"/>
  <c r="F50" i="37"/>
  <c r="B51" i="37"/>
  <c r="F51" i="37"/>
  <c r="B52" i="37"/>
  <c r="F52" i="37"/>
  <c r="B53" i="37"/>
  <c r="F53" i="37"/>
  <c r="B54" i="37"/>
  <c r="F54" i="37"/>
  <c r="B55" i="37"/>
  <c r="F55" i="37"/>
  <c r="B56" i="37"/>
  <c r="F56" i="37"/>
  <c r="B57" i="37"/>
  <c r="F57" i="37"/>
  <c r="B58" i="37"/>
  <c r="F58" i="37"/>
  <c r="B59" i="37"/>
  <c r="F59" i="37"/>
  <c r="B60" i="37"/>
  <c r="F60" i="37"/>
  <c r="B61" i="37"/>
  <c r="F61" i="37"/>
  <c r="B62" i="37"/>
  <c r="F62" i="37"/>
  <c r="B63" i="37"/>
  <c r="B64" i="37"/>
  <c r="F64" i="37"/>
  <c r="B65" i="37"/>
  <c r="F65" i="37"/>
  <c r="B66" i="37"/>
  <c r="F66" i="37"/>
  <c r="B67" i="37"/>
  <c r="F67" i="37"/>
  <c r="B68" i="37"/>
  <c r="F68" i="37"/>
  <c r="B69" i="37"/>
  <c r="F69" i="37"/>
  <c r="B70" i="37"/>
  <c r="F70" i="37"/>
  <c r="B71" i="37"/>
  <c r="F71" i="37"/>
  <c r="B72" i="37"/>
  <c r="F72" i="37"/>
  <c r="B73" i="37"/>
  <c r="F73" i="37"/>
  <c r="B74" i="37"/>
  <c r="F74" i="37"/>
  <c r="B75" i="37"/>
  <c r="F75" i="37"/>
  <c r="B76" i="37"/>
  <c r="F76" i="37"/>
  <c r="B77" i="37"/>
  <c r="F77" i="37"/>
  <c r="B78" i="37"/>
  <c r="F78" i="37"/>
  <c r="B79" i="37"/>
  <c r="F79" i="37"/>
  <c r="B80" i="37"/>
  <c r="F80" i="37"/>
  <c r="B81" i="37"/>
  <c r="F81" i="37"/>
  <c r="B82" i="37"/>
  <c r="F82" i="37"/>
  <c r="B83" i="37"/>
  <c r="F83" i="37"/>
  <c r="B84" i="37"/>
  <c r="F84" i="37"/>
  <c r="B85" i="37"/>
  <c r="F85" i="37"/>
  <c r="B86" i="37"/>
  <c r="F86" i="37"/>
  <c r="B87" i="37"/>
  <c r="F87" i="37"/>
  <c r="B88" i="37"/>
  <c r="F88" i="37"/>
  <c r="B89" i="37"/>
  <c r="F89" i="37"/>
  <c r="B90" i="37"/>
  <c r="F90" i="37"/>
  <c r="B91" i="37"/>
  <c r="F91" i="37"/>
  <c r="B92" i="37"/>
  <c r="F92" i="37"/>
  <c r="B93" i="37"/>
  <c r="F93" i="37"/>
  <c r="B94" i="37"/>
  <c r="F94" i="37"/>
  <c r="B95" i="37"/>
  <c r="F95" i="37"/>
  <c r="B96" i="37"/>
  <c r="F96" i="37"/>
  <c r="B97" i="37"/>
  <c r="F97" i="37"/>
  <c r="B98" i="37"/>
  <c r="F98" i="37"/>
  <c r="B99" i="37"/>
  <c r="F99" i="37"/>
  <c r="B100" i="37"/>
  <c r="F100" i="37"/>
  <c r="B101" i="37"/>
  <c r="F101" i="37"/>
  <c r="B102" i="37"/>
  <c r="F102" i="37"/>
  <c r="B103" i="37"/>
  <c r="F103" i="37"/>
  <c r="B104" i="37"/>
  <c r="F104" i="37"/>
  <c r="B105" i="37"/>
  <c r="F105" i="37"/>
  <c r="B106" i="37"/>
  <c r="F106" i="37"/>
  <c r="B107" i="37"/>
  <c r="F107" i="37"/>
  <c r="B108" i="37"/>
  <c r="F108" i="37"/>
  <c r="B109" i="37"/>
  <c r="F109" i="37"/>
  <c r="B110" i="37"/>
  <c r="F110" i="37"/>
  <c r="B111" i="37"/>
  <c r="F111" i="37"/>
  <c r="B112" i="37"/>
  <c r="F112" i="37"/>
  <c r="B113" i="37"/>
  <c r="F113" i="37"/>
  <c r="B114" i="37"/>
  <c r="F114" i="37"/>
  <c r="B115" i="37"/>
  <c r="F115" i="37"/>
  <c r="B116" i="37"/>
  <c r="F116" i="37"/>
  <c r="B117" i="37"/>
  <c r="F117" i="37"/>
  <c r="B118" i="37"/>
  <c r="F118" i="37"/>
  <c r="B119" i="37"/>
  <c r="F119" i="37"/>
  <c r="B120" i="37"/>
  <c r="B121" i="37"/>
  <c r="F121" i="37"/>
  <c r="B122" i="37"/>
  <c r="B123" i="37"/>
  <c r="F123" i="37"/>
  <c r="B124" i="37"/>
  <c r="F124" i="37"/>
  <c r="B125" i="37"/>
  <c r="F125" i="37"/>
  <c r="B126" i="37"/>
  <c r="F126" i="37"/>
  <c r="B127" i="37"/>
  <c r="F127" i="37"/>
  <c r="B128" i="37"/>
  <c r="F128" i="37"/>
  <c r="B129" i="37"/>
  <c r="F129" i="37"/>
  <c r="B130" i="37"/>
  <c r="F130" i="37"/>
  <c r="B131" i="37"/>
  <c r="F131" i="37"/>
  <c r="B132" i="37"/>
  <c r="F132" i="37"/>
  <c r="B133" i="37"/>
  <c r="F133" i="37"/>
  <c r="B134" i="37"/>
  <c r="F134" i="37"/>
  <c r="B135" i="37"/>
  <c r="F135" i="37"/>
  <c r="B136" i="37"/>
  <c r="F136" i="37"/>
  <c r="B137" i="37"/>
  <c r="F137" i="37"/>
  <c r="B138" i="37"/>
  <c r="F138" i="37"/>
  <c r="B139" i="37"/>
  <c r="F139" i="37"/>
  <c r="B140" i="37"/>
  <c r="F140" i="37"/>
  <c r="B141" i="37"/>
  <c r="F141" i="37"/>
  <c r="B142" i="37"/>
  <c r="F142" i="37"/>
  <c r="B143" i="37"/>
  <c r="F143" i="37"/>
  <c r="B144" i="37"/>
  <c r="F144" i="37"/>
  <c r="B145" i="37"/>
  <c r="F145" i="37"/>
  <c r="B146" i="37"/>
  <c r="F146" i="37"/>
  <c r="B147" i="37"/>
  <c r="F147" i="37"/>
  <c r="B148" i="37"/>
  <c r="F148" i="37"/>
  <c r="B149" i="37"/>
  <c r="F149" i="37"/>
  <c r="B150" i="37"/>
  <c r="F150" i="37"/>
  <c r="B151" i="37"/>
  <c r="F151" i="37"/>
  <c r="B152" i="37"/>
  <c r="F152" i="37"/>
  <c r="B153" i="37"/>
  <c r="F153" i="37"/>
  <c r="B154" i="37"/>
  <c r="F154" i="37"/>
  <c r="B155" i="37"/>
  <c r="F155" i="37"/>
  <c r="B156" i="37"/>
  <c r="F156" i="37"/>
  <c r="B157" i="37"/>
  <c r="F157" i="37"/>
  <c r="B158" i="37"/>
  <c r="F158" i="37"/>
  <c r="B159" i="37"/>
  <c r="F159" i="37"/>
  <c r="B160" i="37"/>
  <c r="F160" i="37"/>
  <c r="B161" i="37"/>
  <c r="F161" i="37"/>
  <c r="B162" i="37"/>
  <c r="F162" i="37"/>
  <c r="B163" i="37"/>
  <c r="F163" i="37"/>
  <c r="B164" i="37"/>
  <c r="F164" i="37"/>
  <c r="B165" i="37"/>
  <c r="F165" i="37"/>
  <c r="B166" i="37"/>
  <c r="F166" i="37"/>
  <c r="B167" i="37"/>
  <c r="F167" i="37"/>
  <c r="B168" i="37"/>
  <c r="F168" i="37"/>
  <c r="B169" i="37"/>
  <c r="F169" i="37"/>
  <c r="B170" i="37"/>
  <c r="F170" i="37"/>
  <c r="B171" i="37"/>
  <c r="F171" i="37"/>
  <c r="B172" i="37"/>
  <c r="F172" i="37"/>
  <c r="B173" i="37"/>
  <c r="F173" i="37"/>
  <c r="B174" i="37"/>
  <c r="F174" i="37"/>
  <c r="B175" i="37"/>
  <c r="F175" i="37"/>
  <c r="B176" i="37"/>
  <c r="F176" i="37"/>
  <c r="B177" i="37"/>
  <c r="F177" i="37"/>
  <c r="B178" i="37"/>
  <c r="F178" i="37"/>
  <c r="B179" i="37"/>
  <c r="F179" i="37"/>
  <c r="B180" i="37"/>
  <c r="F180" i="37"/>
  <c r="B181" i="37"/>
  <c r="F181" i="37"/>
  <c r="B182" i="37"/>
  <c r="F182" i="37"/>
  <c r="B183" i="37"/>
  <c r="F183" i="37"/>
  <c r="B184" i="37"/>
  <c r="F184" i="37"/>
  <c r="B185" i="37"/>
  <c r="F185" i="37"/>
  <c r="B186" i="37"/>
  <c r="F186" i="37"/>
  <c r="B187" i="37"/>
  <c r="F187" i="37"/>
  <c r="B188" i="37"/>
  <c r="F188" i="37"/>
  <c r="B189" i="37"/>
  <c r="F189" i="37"/>
  <c r="B190" i="37"/>
  <c r="F190" i="37"/>
  <c r="B191" i="37"/>
  <c r="F191" i="37"/>
  <c r="B192" i="37"/>
  <c r="F192" i="37"/>
  <c r="B193" i="37"/>
  <c r="F193" i="37"/>
  <c r="B194" i="37"/>
  <c r="F194" i="37"/>
  <c r="B195" i="37"/>
  <c r="F195" i="37"/>
  <c r="B196" i="37"/>
  <c r="F196" i="37"/>
  <c r="B197" i="37"/>
  <c r="F197" i="37"/>
  <c r="B198" i="37"/>
  <c r="F198" i="37"/>
  <c r="B199" i="37"/>
  <c r="F199" i="37"/>
  <c r="B200" i="37"/>
  <c r="F200" i="37"/>
  <c r="B201" i="37"/>
  <c r="F201" i="37"/>
  <c r="B202" i="37"/>
  <c r="F202" i="37"/>
  <c r="B203" i="37"/>
  <c r="F203" i="37"/>
  <c r="B204" i="37"/>
  <c r="F204" i="37"/>
  <c r="B205" i="37"/>
  <c r="F205" i="37"/>
  <c r="B206" i="37"/>
  <c r="F206" i="37"/>
  <c r="B207" i="37"/>
  <c r="F207" i="37"/>
  <c r="B208" i="37"/>
  <c r="F208" i="37"/>
  <c r="B209" i="37"/>
  <c r="F209" i="37"/>
  <c r="B210" i="37"/>
  <c r="F210" i="37"/>
  <c r="B211" i="37"/>
  <c r="F211" i="37"/>
  <c r="B212" i="37"/>
  <c r="F212" i="37"/>
  <c r="B213" i="37"/>
  <c r="F213" i="37"/>
  <c r="B214" i="37"/>
  <c r="F214" i="37"/>
  <c r="B215" i="37"/>
  <c r="F215" i="37"/>
  <c r="B216" i="37"/>
  <c r="F216" i="37"/>
  <c r="B217" i="37"/>
  <c r="F217" i="37"/>
  <c r="B218" i="37"/>
  <c r="F218" i="37"/>
  <c r="B219" i="37"/>
  <c r="F219" i="37"/>
  <c r="B220" i="37"/>
  <c r="F220" i="37"/>
  <c r="B221" i="37"/>
  <c r="F221" i="37"/>
  <c r="B222" i="37"/>
  <c r="F222" i="37"/>
  <c r="B223" i="37"/>
  <c r="F223" i="37"/>
  <c r="B224" i="37"/>
  <c r="F224" i="37"/>
  <c r="B225" i="37"/>
  <c r="F225" i="37"/>
  <c r="B226" i="37"/>
  <c r="F226" i="37"/>
  <c r="B227" i="37"/>
  <c r="F227" i="37"/>
  <c r="B228" i="37"/>
  <c r="F228" i="37"/>
  <c r="B229" i="37"/>
  <c r="F229" i="37"/>
  <c r="B230" i="37"/>
  <c r="F230" i="37"/>
  <c r="B231" i="37"/>
  <c r="F231" i="37"/>
  <c r="B232" i="37"/>
  <c r="F232" i="37"/>
  <c r="B233" i="37"/>
  <c r="F233" i="37"/>
  <c r="B234" i="37"/>
  <c r="F234" i="37"/>
  <c r="B235" i="37"/>
  <c r="F235" i="37"/>
  <c r="B236" i="37"/>
  <c r="F236" i="37"/>
  <c r="B237" i="37"/>
  <c r="B238" i="37"/>
  <c r="B239" i="37"/>
  <c r="B240" i="37"/>
  <c r="B241" i="37"/>
  <c r="F241" i="37"/>
  <c r="B242" i="37"/>
  <c r="F242" i="37"/>
  <c r="B243" i="37"/>
  <c r="B244" i="37"/>
  <c r="B245" i="37"/>
  <c r="F245" i="37"/>
  <c r="B246" i="37"/>
  <c r="F246" i="37"/>
  <c r="B247" i="37"/>
  <c r="F247" i="37"/>
  <c r="B248" i="37"/>
  <c r="F248" i="37"/>
  <c r="B249" i="37"/>
  <c r="F249" i="37"/>
  <c r="B250" i="37"/>
  <c r="F250" i="37"/>
  <c r="B251" i="37"/>
  <c r="F251" i="37"/>
  <c r="B252" i="37"/>
  <c r="F252" i="37"/>
  <c r="B253" i="37"/>
  <c r="F253" i="37"/>
  <c r="B254" i="37"/>
  <c r="F254" i="37"/>
  <c r="B255" i="37"/>
  <c r="F255" i="37"/>
  <c r="B256" i="37"/>
  <c r="B257" i="37"/>
  <c r="F257" i="37"/>
  <c r="B258" i="37"/>
  <c r="F258" i="37"/>
  <c r="B259" i="37"/>
  <c r="F259" i="37"/>
  <c r="B260" i="37"/>
  <c r="F260" i="37"/>
  <c r="B261" i="37"/>
  <c r="B262" i="37"/>
  <c r="F262" i="37"/>
  <c r="B263" i="37"/>
  <c r="F263" i="37"/>
  <c r="B264" i="37"/>
  <c r="F264" i="37"/>
  <c r="B265" i="37"/>
  <c r="F265" i="37"/>
  <c r="B266" i="37"/>
  <c r="B267" i="37"/>
  <c r="F267" i="37"/>
  <c r="B268" i="37"/>
  <c r="F268" i="37"/>
  <c r="B269" i="37"/>
  <c r="F269" i="37"/>
  <c r="B270" i="37"/>
  <c r="F270" i="37"/>
  <c r="B271" i="37"/>
  <c r="F271" i="37"/>
  <c r="B272" i="37"/>
  <c r="F272" i="37"/>
  <c r="B273" i="37"/>
  <c r="F273" i="37"/>
  <c r="B274" i="37"/>
  <c r="F274" i="37"/>
  <c r="B275" i="37"/>
  <c r="F275" i="37"/>
  <c r="B276" i="37"/>
  <c r="B277" i="37"/>
  <c r="F277" i="37"/>
  <c r="B278" i="37"/>
  <c r="F278" i="37"/>
  <c r="B279" i="37"/>
  <c r="F279" i="37"/>
  <c r="B280" i="37"/>
  <c r="F280" i="37"/>
  <c r="B281" i="37"/>
  <c r="F281" i="37"/>
  <c r="B282" i="37"/>
  <c r="F282" i="37"/>
  <c r="B283" i="37"/>
  <c r="F283" i="37"/>
  <c r="B284" i="37"/>
  <c r="F284" i="37"/>
  <c r="B285" i="37"/>
  <c r="F285" i="37"/>
  <c r="B286" i="37"/>
  <c r="F286" i="37"/>
  <c r="B287" i="37"/>
  <c r="F287" i="37"/>
  <c r="B288" i="37"/>
  <c r="F288" i="37"/>
  <c r="B289" i="37"/>
  <c r="F289" i="37"/>
  <c r="B290" i="37"/>
  <c r="F290" i="37"/>
  <c r="B291" i="37"/>
  <c r="F291" i="37"/>
  <c r="B292" i="37"/>
  <c r="F292" i="37"/>
  <c r="B293" i="37"/>
  <c r="F293" i="37"/>
  <c r="B294" i="37"/>
  <c r="F294" i="37"/>
  <c r="B295" i="37"/>
  <c r="F295" i="37"/>
  <c r="B296" i="37"/>
  <c r="F296" i="37"/>
  <c r="B297" i="37"/>
  <c r="F297" i="37"/>
  <c r="B298" i="37"/>
  <c r="F298" i="37"/>
  <c r="B299" i="37"/>
  <c r="F299" i="37"/>
  <c r="B300" i="37"/>
  <c r="F300" i="37"/>
  <c r="B301" i="37"/>
  <c r="F301" i="37"/>
  <c r="B302" i="37"/>
  <c r="F302" i="37"/>
  <c r="B303" i="37"/>
  <c r="F303" i="37"/>
  <c r="B304" i="37"/>
  <c r="F304" i="37"/>
  <c r="B305" i="37"/>
  <c r="F305" i="37"/>
  <c r="B306" i="37"/>
  <c r="F306" i="37"/>
  <c r="B307" i="37"/>
  <c r="F307" i="37"/>
  <c r="B308" i="37"/>
  <c r="F308" i="37"/>
  <c r="B309" i="37"/>
  <c r="F309" i="37"/>
  <c r="B310" i="37"/>
  <c r="F310" i="37"/>
  <c r="B311" i="37"/>
  <c r="F311" i="37"/>
  <c r="B312" i="37"/>
  <c r="F312" i="37"/>
  <c r="B313" i="37"/>
  <c r="F313" i="37"/>
  <c r="B314" i="37"/>
  <c r="F314" i="37"/>
  <c r="B315" i="37"/>
  <c r="F315" i="37"/>
  <c r="B316" i="37"/>
  <c r="F316" i="37"/>
  <c r="B317" i="37"/>
  <c r="F317" i="37"/>
  <c r="B318" i="37"/>
  <c r="F318" i="37"/>
  <c r="B319" i="37"/>
  <c r="F319" i="37"/>
  <c r="B320" i="37"/>
  <c r="F320" i="37"/>
  <c r="B321" i="37"/>
  <c r="F321" i="37"/>
  <c r="B322" i="37"/>
  <c r="F322" i="37"/>
  <c r="B323" i="37"/>
  <c r="F323" i="37"/>
  <c r="B324" i="37"/>
  <c r="F324" i="37"/>
  <c r="B325" i="37"/>
  <c r="F325" i="37"/>
  <c r="B326" i="37"/>
  <c r="F326" i="37"/>
  <c r="B327" i="37"/>
  <c r="F327" i="37"/>
  <c r="B328" i="37"/>
  <c r="F328" i="37"/>
  <c r="B329" i="37"/>
  <c r="F329" i="37"/>
  <c r="B330" i="37"/>
  <c r="F330" i="37"/>
  <c r="B331" i="37"/>
  <c r="F331" i="37"/>
  <c r="B332" i="37"/>
  <c r="F332" i="37"/>
  <c r="B333" i="37"/>
  <c r="F333" i="37"/>
  <c r="B334" i="37"/>
  <c r="F334" i="37"/>
  <c r="B335" i="37"/>
  <c r="F335" i="37"/>
  <c r="B336" i="37"/>
  <c r="F336" i="37"/>
  <c r="B337" i="37"/>
  <c r="F337" i="37"/>
  <c r="B338" i="37"/>
  <c r="F338" i="37"/>
  <c r="B339" i="37"/>
  <c r="F339" i="37"/>
  <c r="B340" i="37"/>
  <c r="F340" i="37"/>
  <c r="B341" i="37"/>
  <c r="F341" i="37"/>
  <c r="B342" i="37"/>
  <c r="F342" i="37"/>
  <c r="B343" i="37"/>
  <c r="F343" i="37"/>
  <c r="B344" i="37"/>
  <c r="F344" i="37"/>
  <c r="B345" i="37"/>
  <c r="F345" i="37"/>
  <c r="B346" i="37"/>
  <c r="F346" i="37"/>
  <c r="B347" i="37"/>
  <c r="F347" i="37"/>
  <c r="B348" i="37"/>
  <c r="F348" i="37"/>
  <c r="B349" i="37"/>
  <c r="F349" i="37"/>
  <c r="B350" i="37"/>
  <c r="F350" i="37"/>
  <c r="B351" i="37"/>
  <c r="F351" i="37"/>
  <c r="B352" i="37"/>
  <c r="F352" i="37"/>
  <c r="B353" i="37"/>
  <c r="F353" i="37"/>
  <c r="B354" i="37"/>
  <c r="F354" i="37"/>
  <c r="B355" i="37"/>
  <c r="B356" i="37"/>
  <c r="B357" i="37"/>
  <c r="B358" i="37"/>
  <c r="F358" i="37"/>
  <c r="B359" i="37"/>
  <c r="F359" i="37"/>
  <c r="B360" i="37"/>
  <c r="F360" i="37"/>
  <c r="B361" i="37"/>
  <c r="F361" i="37"/>
  <c r="B362" i="37"/>
  <c r="F362" i="37"/>
  <c r="B363" i="37"/>
  <c r="F363" i="37"/>
  <c r="B364" i="37"/>
  <c r="F364" i="37"/>
  <c r="B365" i="37"/>
  <c r="F365" i="37"/>
  <c r="B366" i="37"/>
  <c r="F366" i="37"/>
  <c r="B367" i="37"/>
  <c r="F367" i="37"/>
  <c r="B368" i="37"/>
  <c r="F368" i="37"/>
  <c r="B369" i="37"/>
  <c r="F369" i="37"/>
  <c r="B370" i="37"/>
  <c r="F370" i="37"/>
  <c r="B371" i="37"/>
  <c r="F371" i="37"/>
  <c r="B372" i="37"/>
  <c r="F372" i="37"/>
  <c r="B373" i="37"/>
  <c r="F373" i="37"/>
  <c r="B374" i="37"/>
  <c r="F374" i="37"/>
  <c r="B375" i="37"/>
  <c r="F375" i="37"/>
  <c r="B376" i="37"/>
  <c r="F376" i="37"/>
  <c r="B377" i="37"/>
  <c r="F377" i="37"/>
  <c r="B378" i="37"/>
  <c r="F378" i="37"/>
  <c r="B379" i="37"/>
  <c r="F379" i="37"/>
  <c r="B380" i="37"/>
  <c r="F380" i="37"/>
  <c r="B381" i="37"/>
  <c r="F381" i="37"/>
  <c r="B382" i="37"/>
  <c r="F382" i="37"/>
  <c r="B383" i="37"/>
  <c r="F383" i="37"/>
  <c r="B384" i="37"/>
  <c r="F384" i="37"/>
  <c r="B385" i="37"/>
  <c r="F385" i="37"/>
  <c r="B386" i="37"/>
  <c r="F386" i="37"/>
  <c r="B387" i="37"/>
  <c r="F387" i="37"/>
  <c r="B388" i="37"/>
  <c r="F388" i="37"/>
  <c r="B389" i="37"/>
  <c r="F389" i="37"/>
  <c r="B390" i="37"/>
  <c r="F390" i="37"/>
  <c r="B391" i="37"/>
  <c r="F391" i="37"/>
  <c r="B392" i="37"/>
  <c r="F392" i="37"/>
  <c r="B393" i="37"/>
  <c r="F393" i="37"/>
  <c r="B394" i="37"/>
  <c r="F394" i="37"/>
  <c r="B395" i="37"/>
  <c r="F395" i="37"/>
  <c r="B396" i="37"/>
  <c r="F396" i="37"/>
  <c r="B397" i="37"/>
  <c r="F397" i="37"/>
  <c r="B398" i="37"/>
  <c r="F398" i="37"/>
  <c r="B399" i="37"/>
  <c r="F399" i="37"/>
  <c r="B400" i="37"/>
  <c r="F400" i="37"/>
  <c r="B401" i="37"/>
  <c r="F401" i="37"/>
  <c r="B402" i="37"/>
  <c r="F402" i="37"/>
  <c r="B403" i="37"/>
  <c r="F403" i="37"/>
  <c r="B404" i="37"/>
  <c r="F404" i="37"/>
  <c r="B405" i="37"/>
  <c r="F405" i="37"/>
  <c r="B406" i="37"/>
  <c r="F406" i="37"/>
  <c r="B407" i="37"/>
  <c r="F407" i="37"/>
  <c r="B408" i="37"/>
  <c r="F408" i="37"/>
  <c r="B409" i="37"/>
  <c r="F409" i="37"/>
  <c r="B410" i="37"/>
  <c r="F410" i="37"/>
  <c r="B411" i="37"/>
  <c r="F411" i="37"/>
  <c r="B412" i="37"/>
  <c r="F412" i="37"/>
  <c r="B413" i="37"/>
  <c r="F413" i="37"/>
  <c r="B414" i="37"/>
  <c r="F414" i="37"/>
  <c r="B415" i="37"/>
  <c r="F415" i="37"/>
  <c r="B416" i="37"/>
  <c r="F416" i="37"/>
  <c r="B417" i="37"/>
  <c r="F417" i="37"/>
  <c r="B418" i="37"/>
  <c r="F418" i="37"/>
  <c r="B419" i="37"/>
  <c r="F419" i="37"/>
  <c r="B420" i="37"/>
  <c r="F420" i="37"/>
  <c r="B421" i="37"/>
  <c r="F421" i="37"/>
  <c r="B422" i="37"/>
  <c r="F422" i="37"/>
  <c r="B423" i="37"/>
  <c r="F423" i="37"/>
  <c r="B424" i="37"/>
  <c r="F424" i="37"/>
  <c r="B425" i="37"/>
  <c r="F425" i="37"/>
  <c r="B426" i="37"/>
  <c r="F426" i="37"/>
  <c r="B427" i="37"/>
  <c r="F427" i="37"/>
  <c r="B428" i="37"/>
  <c r="F428" i="37"/>
  <c r="B429" i="37"/>
  <c r="F429" i="37"/>
  <c r="B430" i="37"/>
  <c r="F430" i="37"/>
  <c r="B431" i="37"/>
  <c r="F431" i="37"/>
  <c r="B432" i="37"/>
  <c r="F432" i="37"/>
  <c r="B433" i="37"/>
  <c r="F433" i="37"/>
  <c r="B434" i="37"/>
  <c r="F434" i="37"/>
  <c r="B435" i="37"/>
  <c r="F435" i="37"/>
  <c r="B436" i="37"/>
  <c r="F436" i="37"/>
  <c r="B437" i="37"/>
  <c r="F437" i="37"/>
  <c r="B438" i="37"/>
  <c r="F438" i="37"/>
  <c r="B439" i="37"/>
  <c r="F439" i="37"/>
  <c r="B440" i="37"/>
  <c r="F440" i="37"/>
  <c r="B441" i="37"/>
  <c r="F441" i="37"/>
  <c r="B442" i="37"/>
  <c r="F442" i="37"/>
  <c r="B443" i="37"/>
  <c r="F443" i="37"/>
  <c r="B444" i="37"/>
  <c r="F444" i="37"/>
  <c r="B445" i="37"/>
  <c r="F445" i="37"/>
  <c r="B446" i="37"/>
  <c r="F446" i="37"/>
  <c r="B447" i="37"/>
  <c r="F447" i="37"/>
  <c r="B448" i="37"/>
  <c r="F448" i="37"/>
  <c r="B449" i="37"/>
  <c r="F449" i="37"/>
  <c r="B450" i="37"/>
  <c r="F450" i="37"/>
  <c r="B451" i="37"/>
  <c r="F451" i="37"/>
  <c r="B452" i="37"/>
  <c r="F452" i="37"/>
  <c r="B453" i="37"/>
  <c r="F453" i="37"/>
  <c r="B454" i="37"/>
  <c r="F454" i="37"/>
  <c r="B455" i="37"/>
  <c r="F455" i="37"/>
  <c r="B456" i="37"/>
  <c r="F456" i="37"/>
  <c r="B457" i="37"/>
  <c r="F457" i="37"/>
  <c r="B458" i="37"/>
  <c r="F458" i="37"/>
  <c r="B459" i="37"/>
  <c r="F459" i="37"/>
  <c r="B460" i="37"/>
  <c r="F460" i="37"/>
  <c r="B461" i="37"/>
  <c r="F461" i="37"/>
  <c r="B462" i="37"/>
  <c r="F462" i="37"/>
  <c r="B463" i="37"/>
  <c r="F463" i="37"/>
  <c r="B464" i="37"/>
  <c r="F464" i="37"/>
  <c r="B465" i="37"/>
  <c r="F465" i="37"/>
  <c r="B466" i="37"/>
  <c r="F466" i="37"/>
  <c r="B467" i="37"/>
  <c r="F467" i="37"/>
  <c r="B468" i="37"/>
  <c r="F468" i="37"/>
  <c r="B469" i="37"/>
  <c r="F469" i="37"/>
  <c r="B470" i="37"/>
  <c r="F470" i="37"/>
  <c r="B471" i="37"/>
  <c r="F471" i="37"/>
  <c r="B472" i="37"/>
  <c r="F472" i="37"/>
  <c r="B473" i="37"/>
  <c r="F473" i="37"/>
  <c r="B474" i="37"/>
  <c r="F474" i="37"/>
  <c r="B475" i="37"/>
  <c r="F475" i="37"/>
  <c r="B476" i="37"/>
  <c r="F476" i="37"/>
  <c r="B477" i="37"/>
  <c r="F477" i="37"/>
  <c r="B478" i="37"/>
  <c r="F478" i="37"/>
  <c r="B479" i="37"/>
  <c r="F479" i="37"/>
  <c r="B480" i="37"/>
  <c r="F480" i="37"/>
  <c r="B481" i="37"/>
  <c r="F481" i="37"/>
  <c r="B482" i="37"/>
  <c r="F482" i="37"/>
  <c r="B483" i="37"/>
  <c r="F483" i="37"/>
  <c r="B484" i="37"/>
  <c r="F484" i="37"/>
  <c r="B485" i="37"/>
  <c r="F485" i="37"/>
  <c r="B486" i="37"/>
  <c r="F486" i="37"/>
  <c r="B487" i="37"/>
  <c r="F487" i="37"/>
  <c r="B488" i="37"/>
  <c r="F488" i="37"/>
  <c r="B489" i="37"/>
  <c r="F489" i="37"/>
  <c r="B490" i="37"/>
  <c r="F490" i="37"/>
  <c r="B491" i="37"/>
  <c r="F491" i="37"/>
  <c r="B492" i="37"/>
  <c r="F492" i="37"/>
  <c r="B493" i="37"/>
  <c r="F493" i="37"/>
  <c r="B494" i="37"/>
  <c r="F494" i="37"/>
  <c r="B495" i="37"/>
  <c r="F495" i="37"/>
  <c r="B496" i="37"/>
  <c r="F496" i="37"/>
  <c r="B497" i="37"/>
  <c r="F497" i="37"/>
  <c r="B498" i="37"/>
  <c r="F498" i="37"/>
  <c r="B499" i="37"/>
  <c r="F499" i="37"/>
  <c r="B500" i="37"/>
  <c r="F500" i="37"/>
  <c r="B501" i="37"/>
  <c r="F501" i="37"/>
  <c r="B502" i="37"/>
  <c r="F502" i="37"/>
  <c r="B503" i="37"/>
  <c r="F503" i="37"/>
  <c r="B504" i="37"/>
  <c r="F504" i="37"/>
  <c r="B505" i="37"/>
  <c r="F505" i="37"/>
  <c r="B506" i="37"/>
  <c r="F506" i="37"/>
  <c r="B507" i="37"/>
  <c r="F507" i="37"/>
  <c r="B508" i="37"/>
  <c r="F508" i="37"/>
  <c r="B509" i="37"/>
  <c r="F509" i="37"/>
  <c r="B510" i="37"/>
  <c r="F510" i="37"/>
  <c r="B511" i="37"/>
  <c r="F511" i="37"/>
  <c r="B512" i="37"/>
  <c r="F512" i="37"/>
  <c r="B513" i="37"/>
  <c r="F513" i="37"/>
  <c r="B514" i="37"/>
  <c r="F514" i="37"/>
  <c r="B515" i="37"/>
  <c r="F515" i="37"/>
  <c r="B516" i="37"/>
  <c r="F516" i="37"/>
  <c r="B517" i="37"/>
  <c r="F517" i="37"/>
  <c r="B518" i="37"/>
  <c r="F518" i="37"/>
  <c r="B519" i="37"/>
  <c r="F519" i="37"/>
  <c r="B520" i="37"/>
  <c r="F520" i="37"/>
  <c r="B521" i="37"/>
  <c r="F521" i="37"/>
  <c r="B522" i="37"/>
  <c r="F522" i="37"/>
  <c r="B523" i="37"/>
  <c r="F523" i="37"/>
  <c r="B524" i="37"/>
  <c r="F524" i="37"/>
  <c r="B525" i="37"/>
  <c r="F525" i="37"/>
  <c r="B526" i="37"/>
  <c r="F526" i="37"/>
  <c r="B527" i="37"/>
  <c r="F527" i="37"/>
  <c r="B528" i="37"/>
  <c r="F528" i="37"/>
  <c r="B529" i="37"/>
  <c r="F529" i="37"/>
  <c r="B530" i="37"/>
  <c r="F530" i="37"/>
  <c r="B531" i="37"/>
  <c r="F531" i="37"/>
  <c r="B532" i="37"/>
  <c r="F532" i="37"/>
  <c r="B533" i="37"/>
  <c r="F533" i="37"/>
  <c r="B534" i="37"/>
  <c r="F534" i="37"/>
  <c r="B535" i="37"/>
  <c r="F535" i="37"/>
  <c r="B536" i="37"/>
  <c r="F536" i="37"/>
  <c r="B537" i="37"/>
  <c r="F537" i="37"/>
  <c r="B538" i="37"/>
  <c r="F538" i="37"/>
  <c r="B539" i="37"/>
  <c r="F539" i="37"/>
  <c r="B540" i="37"/>
  <c r="F540" i="37"/>
  <c r="B541" i="37"/>
  <c r="F541" i="37"/>
  <c r="B542" i="37"/>
  <c r="F542" i="37"/>
  <c r="B543" i="37"/>
  <c r="F543" i="37"/>
  <c r="B544" i="37"/>
  <c r="F544" i="37"/>
  <c r="B545" i="37"/>
  <c r="F545" i="37"/>
  <c r="B546" i="37"/>
  <c r="F546" i="37"/>
  <c r="B547" i="37"/>
  <c r="F547" i="37"/>
  <c r="B548" i="37"/>
  <c r="F548" i="37"/>
  <c r="B549" i="37"/>
  <c r="F549" i="37"/>
  <c r="B550" i="37"/>
  <c r="F550" i="37"/>
  <c r="B551" i="37"/>
  <c r="F551" i="37"/>
  <c r="B552" i="37"/>
  <c r="F552" i="37"/>
  <c r="B553" i="37"/>
  <c r="F553" i="37"/>
  <c r="B554" i="37"/>
  <c r="F554" i="37"/>
  <c r="B555" i="37"/>
  <c r="F555" i="37"/>
  <c r="B556" i="37"/>
  <c r="F556" i="37"/>
  <c r="B557" i="37"/>
  <c r="F557" i="37"/>
  <c r="B558" i="37"/>
  <c r="F558" i="37"/>
  <c r="B559" i="37"/>
  <c r="F559" i="37"/>
  <c r="B560" i="37"/>
  <c r="F560" i="37"/>
  <c r="B561" i="37"/>
  <c r="F561" i="37"/>
  <c r="B562" i="37"/>
  <c r="F562" i="37"/>
  <c r="B563" i="37"/>
  <c r="F563" i="37"/>
  <c r="B564" i="37"/>
  <c r="F564" i="37"/>
  <c r="B565" i="37"/>
  <c r="F565" i="37"/>
  <c r="B566" i="37"/>
  <c r="F566" i="37"/>
  <c r="B567" i="37"/>
  <c r="F567" i="37"/>
  <c r="B568" i="37"/>
  <c r="F568" i="37"/>
  <c r="B569" i="37"/>
  <c r="F569" i="37"/>
  <c r="B570" i="37"/>
  <c r="F570" i="37"/>
  <c r="B571" i="37"/>
  <c r="F571" i="37"/>
  <c r="B572" i="37"/>
  <c r="F572" i="37"/>
  <c r="B573" i="37"/>
  <c r="F573" i="37"/>
  <c r="B574" i="37"/>
  <c r="F574" i="37"/>
  <c r="B575" i="37"/>
  <c r="F575" i="37"/>
  <c r="B576" i="37"/>
  <c r="F576" i="37"/>
  <c r="B577" i="37"/>
  <c r="F577" i="37"/>
  <c r="B578" i="37"/>
  <c r="F578" i="37"/>
  <c r="B579" i="37"/>
  <c r="F579" i="37"/>
  <c r="B580" i="37"/>
  <c r="F580" i="37"/>
  <c r="B581" i="37"/>
  <c r="F581" i="37"/>
  <c r="B582" i="37"/>
  <c r="F582" i="37"/>
  <c r="B583" i="37"/>
  <c r="F583" i="37"/>
  <c r="B584" i="37"/>
  <c r="F584" i="37"/>
  <c r="A2" i="38"/>
  <c r="A3" i="38" s="1"/>
  <c r="A4" i="38" s="1"/>
  <c r="A5" i="38" s="1"/>
  <c r="A6" i="38" s="1"/>
  <c r="A7" i="38" s="1"/>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B2" i="38"/>
  <c r="F2" i="38"/>
  <c r="B3" i="38"/>
  <c r="B4" i="38"/>
  <c r="F4" i="38"/>
  <c r="B5" i="38"/>
  <c r="F5" i="38"/>
  <c r="B6" i="38"/>
  <c r="F6" i="38"/>
  <c r="B7" i="38"/>
  <c r="F7" i="38"/>
  <c r="B8" i="38"/>
  <c r="F8" i="38"/>
  <c r="B9" i="38"/>
  <c r="F9" i="38"/>
  <c r="B10" i="38"/>
  <c r="F10" i="38"/>
  <c r="B11" i="38"/>
  <c r="F11" i="38"/>
  <c r="B12" i="38"/>
  <c r="F12" i="38"/>
  <c r="B13" i="38"/>
  <c r="F13" i="38"/>
  <c r="B14" i="38"/>
  <c r="F14" i="38"/>
  <c r="B15" i="38"/>
  <c r="B16" i="38"/>
  <c r="F16" i="38"/>
  <c r="B17" i="38"/>
  <c r="B18" i="38"/>
  <c r="F18" i="38"/>
  <c r="B19" i="38"/>
  <c r="B20" i="38"/>
  <c r="F20" i="38"/>
  <c r="B21" i="38"/>
  <c r="F21" i="38"/>
  <c r="B22" i="38"/>
  <c r="F22" i="38"/>
  <c r="B23" i="38"/>
  <c r="B24" i="38"/>
  <c r="F24" i="38"/>
  <c r="B25" i="38"/>
  <c r="B26" i="38"/>
  <c r="F26" i="38"/>
  <c r="B27" i="38"/>
  <c r="F27" i="38"/>
  <c r="B28" i="38"/>
  <c r="F28" i="38"/>
  <c r="B29" i="38"/>
  <c r="F29" i="38"/>
  <c r="B30" i="38"/>
  <c r="F30" i="38"/>
  <c r="B31" i="38"/>
  <c r="F31" i="38"/>
  <c r="B32" i="38"/>
  <c r="F32" i="38"/>
  <c r="B33" i="38"/>
  <c r="F33" i="38"/>
  <c r="B34" i="38"/>
  <c r="F34" i="38"/>
  <c r="B35" i="38"/>
  <c r="F35" i="38"/>
  <c r="B36" i="38"/>
  <c r="F36" i="38"/>
  <c r="B37" i="38"/>
  <c r="F37" i="38"/>
  <c r="D22" i="56" l="1"/>
  <c r="E22" i="56" s="1"/>
  <c r="I20" i="46"/>
  <c r="D23" i="56"/>
  <c r="E23" i="56" s="1"/>
  <c r="I21" i="46"/>
  <c r="D19" i="46"/>
  <c r="I19" i="46" s="1"/>
  <c r="I35" i="46" s="1"/>
  <c r="D35" i="56"/>
  <c r="E21" i="56"/>
  <c r="D35" i="46"/>
  <c r="E61" i="54"/>
  <c r="I19" i="47"/>
  <c r="E37" i="46"/>
  <c r="E50" i="46" s="1"/>
  <c r="E54" i="46" s="1"/>
  <c r="E60" i="46" s="1"/>
  <c r="I71" i="44"/>
  <c r="D20" i="48"/>
  <c r="D21" i="48" s="1"/>
  <c r="F37" i="46"/>
  <c r="F50" i="46" s="1"/>
  <c r="F54" i="46" s="1"/>
  <c r="F60" i="46" s="1"/>
  <c r="H82" i="47"/>
  <c r="H89" i="47" s="1"/>
  <c r="G50" i="46"/>
  <c r="G54" i="46" s="1"/>
  <c r="G60" i="46" s="1"/>
  <c r="G62" i="46" s="1"/>
  <c r="I104" i="44"/>
  <c r="I16" i="46"/>
  <c r="H44" i="47"/>
  <c r="I48" i="46"/>
  <c r="D40" i="44"/>
  <c r="E40" i="44"/>
  <c r="F40" i="44"/>
  <c r="I27" i="47"/>
  <c r="E44" i="47"/>
  <c r="I42" i="47"/>
  <c r="D44" i="47"/>
  <c r="F44" i="47"/>
  <c r="I36" i="47"/>
  <c r="F98" i="44"/>
  <c r="I31" i="44"/>
  <c r="I38" i="44" s="1"/>
  <c r="E98" i="44"/>
  <c r="I87" i="44"/>
  <c r="I21" i="44"/>
  <c r="F243" i="37"/>
  <c r="F239" i="37"/>
  <c r="F237" i="37"/>
  <c r="F240" i="37"/>
  <c r="F238" i="37"/>
  <c r="F256" i="37"/>
  <c r="A13" i="37"/>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A108" i="37" s="1"/>
  <c r="A109" i="37" s="1"/>
  <c r="A110" i="37" s="1"/>
  <c r="A111" i="37" s="1"/>
  <c r="A112" i="37" s="1"/>
  <c r="A113" i="37" s="1"/>
  <c r="A114" i="37" s="1"/>
  <c r="A115" i="37" s="1"/>
  <c r="A116" i="37" s="1"/>
  <c r="A117" i="37" s="1"/>
  <c r="A118" i="37" s="1"/>
  <c r="A119"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49" i="37" s="1"/>
  <c r="A150" i="37" s="1"/>
  <c r="A151" i="37" s="1"/>
  <c r="A152" i="37" s="1"/>
  <c r="A153" i="37" s="1"/>
  <c r="A154" i="37" s="1"/>
  <c r="A155"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4" i="37" s="1"/>
  <c r="A175" i="37" s="1"/>
  <c r="A176" i="37" s="1"/>
  <c r="A177" i="37" s="1"/>
  <c r="A178" i="37" s="1"/>
  <c r="A179" i="37" s="1"/>
  <c r="A180" i="37" s="1"/>
  <c r="A181" i="37" s="1"/>
  <c r="A182" i="37" s="1"/>
  <c r="A183" i="37" s="1"/>
  <c r="A184" i="37" s="1"/>
  <c r="A185" i="37" s="1"/>
  <c r="A186" i="37" s="1"/>
  <c r="A187" i="37" s="1"/>
  <c r="A188" i="37" s="1"/>
  <c r="A189" i="37" s="1"/>
  <c r="A190" i="37" s="1"/>
  <c r="A191" i="37" s="1"/>
  <c r="A192" i="37" s="1"/>
  <c r="A193" i="37" s="1"/>
  <c r="A194" i="37" s="1"/>
  <c r="A195" i="37" s="1"/>
  <c r="A196" i="37" s="1"/>
  <c r="A197" i="37" s="1"/>
  <c r="A198" i="37" s="1"/>
  <c r="A199" i="37" s="1"/>
  <c r="A200" i="37" s="1"/>
  <c r="A201" i="37" s="1"/>
  <c r="A202" i="37" s="1"/>
  <c r="A203" i="37" s="1"/>
  <c r="A204" i="37" s="1"/>
  <c r="A205" i="37" s="1"/>
  <c r="A206" i="37" s="1"/>
  <c r="A207" i="37" s="1"/>
  <c r="A208" i="37" s="1"/>
  <c r="A209" i="37" s="1"/>
  <c r="A210" i="37" s="1"/>
  <c r="A211" i="37" s="1"/>
  <c r="A212" i="37" s="1"/>
  <c r="A213" i="37" s="1"/>
  <c r="A214" i="37" s="1"/>
  <c r="A215" i="37" s="1"/>
  <c r="A216" i="37" s="1"/>
  <c r="A217" i="37" s="1"/>
  <c r="A218" i="37" s="1"/>
  <c r="A219" i="37" s="1"/>
  <c r="A220" i="37" s="1"/>
  <c r="A221" i="37" s="1"/>
  <c r="A222" i="37" s="1"/>
  <c r="A223" i="37" s="1"/>
  <c r="A224" i="37" s="1"/>
  <c r="A225" i="37" s="1"/>
  <c r="A226" i="37" s="1"/>
  <c r="A227" i="37" s="1"/>
  <c r="A228" i="37" s="1"/>
  <c r="A229" i="37" s="1"/>
  <c r="A230" i="37" s="1"/>
  <c r="A231" i="37" s="1"/>
  <c r="A232" i="37" s="1"/>
  <c r="A233" i="37" s="1"/>
  <c r="A234" i="37" s="1"/>
  <c r="A235" i="37" s="1"/>
  <c r="A236" i="37" s="1"/>
  <c r="A237" i="37" s="1"/>
  <c r="A238" i="37" s="1"/>
  <c r="A239" i="37" s="1"/>
  <c r="A240" i="37" s="1"/>
  <c r="A241" i="37" s="1"/>
  <c r="A242" i="37" s="1"/>
  <c r="A243" i="37" s="1"/>
  <c r="A244" i="37" s="1"/>
  <c r="A245" i="37" s="1"/>
  <c r="A246" i="37" s="1"/>
  <c r="A247" i="37" s="1"/>
  <c r="A248" i="37" s="1"/>
  <c r="A249" i="37" s="1"/>
  <c r="A250" i="37" s="1"/>
  <c r="A251" i="37" s="1"/>
  <c r="A252" i="37" s="1"/>
  <c r="A253" i="37" s="1"/>
  <c r="A254" i="37" s="1"/>
  <c r="A255" i="37" s="1"/>
  <c r="A256" i="37" s="1"/>
  <c r="A257" i="37" s="1"/>
  <c r="A258" i="37" s="1"/>
  <c r="A259" i="37" s="1"/>
  <c r="A260" i="37" s="1"/>
  <c r="A261" i="37" s="1"/>
  <c r="A262" i="37" s="1"/>
  <c r="A263" i="37" s="1"/>
  <c r="A264" i="37" s="1"/>
  <c r="A265" i="37" s="1"/>
  <c r="A266" i="37" s="1"/>
  <c r="A267" i="37" s="1"/>
  <c r="A268" i="37" s="1"/>
  <c r="A269" i="37" s="1"/>
  <c r="A270" i="37" s="1"/>
  <c r="A271" i="37" s="1"/>
  <c r="A272" i="37" s="1"/>
  <c r="A273" i="37" s="1"/>
  <c r="A274" i="37" s="1"/>
  <c r="A275" i="37" s="1"/>
  <c r="A276" i="37" s="1"/>
  <c r="A277" i="37" s="1"/>
  <c r="A278" i="37" s="1"/>
  <c r="A279" i="37" s="1"/>
  <c r="A280" i="37" s="1"/>
  <c r="A281" i="37" s="1"/>
  <c r="A282" i="37" s="1"/>
  <c r="A283" i="37" s="1"/>
  <c r="A284" i="37" s="1"/>
  <c r="A285" i="37" s="1"/>
  <c r="A286" i="37" s="1"/>
  <c r="A287" i="37" s="1"/>
  <c r="A288" i="37" s="1"/>
  <c r="A289" i="37" s="1"/>
  <c r="A290" i="37" s="1"/>
  <c r="A291" i="37" s="1"/>
  <c r="A292" i="37" s="1"/>
  <c r="A293" i="37" s="1"/>
  <c r="A294" i="37" s="1"/>
  <c r="A295" i="37" s="1"/>
  <c r="A296" i="37" s="1"/>
  <c r="A297" i="37" s="1"/>
  <c r="A298" i="37" s="1"/>
  <c r="A299" i="37" s="1"/>
  <c r="A300" i="37" s="1"/>
  <c r="A301" i="37" s="1"/>
  <c r="A302" i="37" s="1"/>
  <c r="A303" i="37" s="1"/>
  <c r="A304" i="37" s="1"/>
  <c r="A305" i="37" s="1"/>
  <c r="A306" i="37" s="1"/>
  <c r="A307" i="37" s="1"/>
  <c r="A308" i="37" s="1"/>
  <c r="A309" i="37" s="1"/>
  <c r="A310" i="37" s="1"/>
  <c r="A311" i="37" s="1"/>
  <c r="A312" i="37" s="1"/>
  <c r="A313" i="37" s="1"/>
  <c r="A314" i="37" s="1"/>
  <c r="A315" i="37" s="1"/>
  <c r="A316" i="37" s="1"/>
  <c r="A317" i="37" s="1"/>
  <c r="A318" i="37" s="1"/>
  <c r="A319" i="37" s="1"/>
  <c r="A320" i="37" s="1"/>
  <c r="A321" i="37" s="1"/>
  <c r="A322" i="37" s="1"/>
  <c r="A323" i="37" s="1"/>
  <c r="A324" i="37" s="1"/>
  <c r="A325" i="37" s="1"/>
  <c r="A326" i="37" s="1"/>
  <c r="A327" i="37" s="1"/>
  <c r="A328" i="37" s="1"/>
  <c r="A329" i="37" s="1"/>
  <c r="A330" i="37" s="1"/>
  <c r="A331" i="37" s="1"/>
  <c r="A332" i="37" s="1"/>
  <c r="A333" i="37" s="1"/>
  <c r="A334" i="37" s="1"/>
  <c r="A335" i="37" s="1"/>
  <c r="A336" i="37" s="1"/>
  <c r="A337" i="37" s="1"/>
  <c r="A338" i="37" s="1"/>
  <c r="A339" i="37" s="1"/>
  <c r="A340" i="37" s="1"/>
  <c r="A341" i="37" s="1"/>
  <c r="A342" i="37" s="1"/>
  <c r="A343" i="37" s="1"/>
  <c r="A344" i="37" s="1"/>
  <c r="A345" i="37" s="1"/>
  <c r="A346" i="37" s="1"/>
  <c r="A347" i="37" s="1"/>
  <c r="A348" i="37" s="1"/>
  <c r="A349" i="37" s="1"/>
  <c r="A350" i="37" s="1"/>
  <c r="A351" i="37" s="1"/>
  <c r="A352" i="37" s="1"/>
  <c r="A353" i="37" s="1"/>
  <c r="A354" i="37" s="1"/>
  <c r="A355" i="37" s="1"/>
  <c r="A356" i="37" s="1"/>
  <c r="A357" i="37" s="1"/>
  <c r="A358" i="37" s="1"/>
  <c r="A359" i="37" s="1"/>
  <c r="A360" i="37" s="1"/>
  <c r="A361" i="37" s="1"/>
  <c r="A362" i="37" s="1"/>
  <c r="A363" i="37" s="1"/>
  <c r="A364" i="37" s="1"/>
  <c r="A365" i="37" s="1"/>
  <c r="A366" i="37" s="1"/>
  <c r="A367" i="37" s="1"/>
  <c r="A368" i="37" s="1"/>
  <c r="A369" i="37" s="1"/>
  <c r="A370" i="37" s="1"/>
  <c r="A371" i="37" s="1"/>
  <c r="A372" i="37" s="1"/>
  <c r="A373" i="37" s="1"/>
  <c r="A374" i="37" s="1"/>
  <c r="A375" i="37" s="1"/>
  <c r="A376" i="37" s="1"/>
  <c r="A377" i="37" s="1"/>
  <c r="A378" i="37" s="1"/>
  <c r="A379" i="37" s="1"/>
  <c r="A380" i="37" s="1"/>
  <c r="A381" i="37" s="1"/>
  <c r="A382" i="37" s="1"/>
  <c r="A383" i="37" s="1"/>
  <c r="A384" i="37" s="1"/>
  <c r="A385" i="37" s="1"/>
  <c r="A386" i="37" s="1"/>
  <c r="A387" i="37" s="1"/>
  <c r="A388" i="37" s="1"/>
  <c r="A389" i="37" s="1"/>
  <c r="A390" i="37" s="1"/>
  <c r="A391" i="37" s="1"/>
  <c r="A392" i="37" s="1"/>
  <c r="A393" i="37" s="1"/>
  <c r="A394" i="37" s="1"/>
  <c r="A395" i="37" s="1"/>
  <c r="A396" i="37" s="1"/>
  <c r="A397" i="37" s="1"/>
  <c r="A398" i="37" s="1"/>
  <c r="A399" i="37" s="1"/>
  <c r="A400" i="37" s="1"/>
  <c r="A401" i="37" s="1"/>
  <c r="A402" i="37" s="1"/>
  <c r="A403" i="37" s="1"/>
  <c r="A404" i="37" s="1"/>
  <c r="A405" i="37" s="1"/>
  <c r="A406" i="37" s="1"/>
  <c r="A407" i="37" s="1"/>
  <c r="A408" i="37" s="1"/>
  <c r="A409" i="37" s="1"/>
  <c r="A410" i="37" s="1"/>
  <c r="A411" i="37" s="1"/>
  <c r="A412" i="37" s="1"/>
  <c r="A413" i="37" s="1"/>
  <c r="A414" i="37" s="1"/>
  <c r="A415" i="37" s="1"/>
  <c r="A416" i="37" s="1"/>
  <c r="A417" i="37" s="1"/>
  <c r="A418" i="37" s="1"/>
  <c r="A419" i="37" s="1"/>
  <c r="A420" i="37" s="1"/>
  <c r="A421" i="37" s="1"/>
  <c r="A422" i="37" s="1"/>
  <c r="A423" i="37" s="1"/>
  <c r="A424" i="37" s="1"/>
  <c r="A425" i="37" s="1"/>
  <c r="A426" i="37" s="1"/>
  <c r="A427" i="37" s="1"/>
  <c r="A428" i="37" s="1"/>
  <c r="A429" i="37" s="1"/>
  <c r="A430" i="37" s="1"/>
  <c r="A431" i="37" s="1"/>
  <c r="A432" i="37" s="1"/>
  <c r="A433" i="37" s="1"/>
  <c r="A434" i="37" s="1"/>
  <c r="A435" i="37" s="1"/>
  <c r="A436" i="37" s="1"/>
  <c r="A437" i="37" s="1"/>
  <c r="A438" i="37" s="1"/>
  <c r="A439" i="37" s="1"/>
  <c r="A440" i="37" s="1"/>
  <c r="A441" i="37" s="1"/>
  <c r="A442" i="37" s="1"/>
  <c r="A443" i="37" s="1"/>
  <c r="A444" i="37" s="1"/>
  <c r="A445" i="37" s="1"/>
  <c r="A446" i="37" s="1"/>
  <c r="A447" i="37" s="1"/>
  <c r="A448" i="37" s="1"/>
  <c r="A449" i="37" s="1"/>
  <c r="A450" i="37" s="1"/>
  <c r="A451" i="37" s="1"/>
  <c r="A452" i="37" s="1"/>
  <c r="A453" i="37" s="1"/>
  <c r="A454" i="37" s="1"/>
  <c r="A455" i="37" s="1"/>
  <c r="A456" i="37" s="1"/>
  <c r="A457" i="37" s="1"/>
  <c r="A458" i="37" s="1"/>
  <c r="A459" i="37" s="1"/>
  <c r="A460" i="37" s="1"/>
  <c r="A461" i="37" s="1"/>
  <c r="A462" i="37" s="1"/>
  <c r="A463" i="37" s="1"/>
  <c r="A464" i="37" s="1"/>
  <c r="A465" i="37" s="1"/>
  <c r="A466" i="37" s="1"/>
  <c r="A467" i="37" s="1"/>
  <c r="A468" i="37" s="1"/>
  <c r="A469" i="37" s="1"/>
  <c r="A470" i="37" s="1"/>
  <c r="A471" i="37" s="1"/>
  <c r="A472" i="37" s="1"/>
  <c r="A473" i="37" s="1"/>
  <c r="A474" i="37" s="1"/>
  <c r="A475" i="37" s="1"/>
  <c r="A476" i="37" s="1"/>
  <c r="A477" i="37" s="1"/>
  <c r="A478" i="37" s="1"/>
  <c r="A479" i="37" s="1"/>
  <c r="A480" i="37" s="1"/>
  <c r="A481" i="37" s="1"/>
  <c r="A482" i="37" s="1"/>
  <c r="A483" i="37" s="1"/>
  <c r="A484" i="37" s="1"/>
  <c r="A485" i="37" s="1"/>
  <c r="A486" i="37" s="1"/>
  <c r="A487" i="37" s="1"/>
  <c r="A488" i="37" s="1"/>
  <c r="A489" i="37" s="1"/>
  <c r="A490" i="37" s="1"/>
  <c r="A491" i="37" s="1"/>
  <c r="A492" i="37" s="1"/>
  <c r="A493" i="37" s="1"/>
  <c r="A494" i="37" s="1"/>
  <c r="A495" i="37" s="1"/>
  <c r="A496" i="37" s="1"/>
  <c r="A497" i="37" s="1"/>
  <c r="A498" i="37" s="1"/>
  <c r="A499" i="37" s="1"/>
  <c r="A500" i="37" s="1"/>
  <c r="A501" i="37" s="1"/>
  <c r="A502" i="37" s="1"/>
  <c r="A503" i="37" s="1"/>
  <c r="A504" i="37" s="1"/>
  <c r="A505" i="37" s="1"/>
  <c r="A506" i="37" s="1"/>
  <c r="A507" i="37" s="1"/>
  <c r="A508" i="37" s="1"/>
  <c r="A509" i="37" s="1"/>
  <c r="A510" i="37" s="1"/>
  <c r="A511" i="37" s="1"/>
  <c r="A512" i="37" s="1"/>
  <c r="A513" i="37" s="1"/>
  <c r="A514" i="37" s="1"/>
  <c r="A515" i="37" s="1"/>
  <c r="A516" i="37" s="1"/>
  <c r="A517" i="37" s="1"/>
  <c r="A518" i="37" s="1"/>
  <c r="A519" i="37" s="1"/>
  <c r="A520" i="37" s="1"/>
  <c r="A521" i="37" s="1"/>
  <c r="A522" i="37" s="1"/>
  <c r="A523" i="37" s="1"/>
  <c r="A524" i="37" s="1"/>
  <c r="A525" i="37" s="1"/>
  <c r="A526" i="37" s="1"/>
  <c r="A527" i="37" s="1"/>
  <c r="A528" i="37" s="1"/>
  <c r="A529" i="37" s="1"/>
  <c r="A530" i="37" s="1"/>
  <c r="A531" i="37" s="1"/>
  <c r="A532" i="37" s="1"/>
  <c r="A533" i="37" s="1"/>
  <c r="A534" i="37" s="1"/>
  <c r="A535" i="37" s="1"/>
  <c r="A536" i="37" s="1"/>
  <c r="A537" i="37" s="1"/>
  <c r="A538" i="37" s="1"/>
  <c r="A539" i="37" s="1"/>
  <c r="A540" i="37" s="1"/>
  <c r="A541" i="37" s="1"/>
  <c r="A542" i="37" s="1"/>
  <c r="A543" i="37" s="1"/>
  <c r="A544" i="37" s="1"/>
  <c r="A545" i="37" s="1"/>
  <c r="A546" i="37" s="1"/>
  <c r="A547" i="37" s="1"/>
  <c r="A548" i="37" s="1"/>
  <c r="A549" i="37" s="1"/>
  <c r="A550" i="37" s="1"/>
  <c r="A551" i="37" s="1"/>
  <c r="A552" i="37" s="1"/>
  <c r="A553" i="37" s="1"/>
  <c r="A554" i="37" s="1"/>
  <c r="A555" i="37" s="1"/>
  <c r="A556" i="37" s="1"/>
  <c r="A557" i="37" s="1"/>
  <c r="A558" i="37" s="1"/>
  <c r="A559" i="37" s="1"/>
  <c r="A560" i="37" s="1"/>
  <c r="A561" i="37" s="1"/>
  <c r="A562" i="37" s="1"/>
  <c r="A563" i="37" s="1"/>
  <c r="A564" i="37" s="1"/>
  <c r="A565" i="37" s="1"/>
  <c r="A566" i="37" s="1"/>
  <c r="A567" i="37" s="1"/>
  <c r="A568" i="37" s="1"/>
  <c r="A569" i="37" s="1"/>
  <c r="A570" i="37" s="1"/>
  <c r="A571" i="37" s="1"/>
  <c r="A572" i="37" s="1"/>
  <c r="A573" i="37" s="1"/>
  <c r="A574" i="37" s="1"/>
  <c r="A575" i="37" s="1"/>
  <c r="A576" i="37" s="1"/>
  <c r="A577" i="37" s="1"/>
  <c r="A578" i="37" s="1"/>
  <c r="A579" i="37" s="1"/>
  <c r="A580" i="37" s="1"/>
  <c r="A581" i="37" s="1"/>
  <c r="A582" i="37" s="1"/>
  <c r="A583" i="37" s="1"/>
  <c r="A584" i="37" s="1"/>
  <c r="A12" i="37"/>
  <c r="F122" i="37"/>
  <c r="F120" i="37"/>
  <c r="F357" i="37"/>
  <c r="F355" i="37"/>
  <c r="F276" i="37"/>
  <c r="F261" i="37"/>
  <c r="D37" i="56" l="1"/>
  <c r="E35" i="56"/>
  <c r="D37" i="46"/>
  <c r="D50" i="46" s="1"/>
  <c r="D54" i="46" s="1"/>
  <c r="D60" i="46" s="1"/>
  <c r="I37" i="46"/>
  <c r="I54" i="47" s="1"/>
  <c r="I82" i="47" s="1"/>
  <c r="I89" i="47" s="1"/>
  <c r="F54" i="47"/>
  <c r="F82" i="47" s="1"/>
  <c r="F89" i="47" s="1"/>
  <c r="E54" i="47"/>
  <c r="E82" i="47" s="1"/>
  <c r="E89" i="47" s="1"/>
  <c r="D48" i="47"/>
  <c r="D50" i="47" s="1"/>
  <c r="E48" i="47"/>
  <c r="E50" i="47" s="1"/>
  <c r="F48" i="47"/>
  <c r="F50" i="47" s="1"/>
  <c r="H48" i="47"/>
  <c r="H50" i="47" s="1"/>
  <c r="I98" i="44"/>
  <c r="I40" i="44"/>
  <c r="I44" i="47"/>
  <c r="F106" i="44"/>
  <c r="F62" i="46" s="1"/>
  <c r="E105" i="44"/>
  <c r="E106" i="44" s="1"/>
  <c r="E62" i="46" s="1"/>
  <c r="I89" i="44"/>
  <c r="F244" i="37"/>
  <c r="F25" i="38"/>
  <c r="F23" i="38"/>
  <c r="F3" i="38"/>
  <c r="F63" i="37"/>
  <c r="F19" i="38"/>
  <c r="D54" i="47" l="1"/>
  <c r="D82" i="47" s="1"/>
  <c r="D89" i="47" s="1"/>
  <c r="D50" i="56"/>
  <c r="E37" i="56"/>
  <c r="I50" i="46"/>
  <c r="I54" i="46" s="1"/>
  <c r="I60" i="46" s="1"/>
  <c r="I48" i="47"/>
  <c r="I50" i="47" s="1"/>
  <c r="E108" i="44"/>
  <c r="F108" i="44"/>
  <c r="F17" i="38"/>
  <c r="D54" i="56" l="1"/>
  <c r="E50" i="56"/>
  <c r="F15" i="38"/>
  <c r="D89" i="44"/>
  <c r="D60" i="56" l="1"/>
  <c r="E54" i="56"/>
  <c r="D105" i="44"/>
  <c r="D116" i="44" s="1"/>
  <c r="D117" i="44" s="1"/>
  <c r="E60" i="56" l="1"/>
  <c r="I105" i="44"/>
  <c r="I106" i="44" s="1"/>
  <c r="I62" i="46" s="1"/>
  <c r="D106" i="44"/>
  <c r="D108" i="44" l="1"/>
  <c r="B62" i="56"/>
  <c r="I108" i="44"/>
  <c r="D62" i="46"/>
</calcChain>
</file>

<file path=xl/comments1.xml><?xml version="1.0" encoding="utf-8"?>
<comments xmlns="http://schemas.openxmlformats.org/spreadsheetml/2006/main">
  <authors>
    <author>Paul Stone</author>
    <author>kshannon</author>
  </authors>
  <commentList>
    <comment ref="K5" authorId="0" shapeId="0">
      <text>
        <r>
          <rPr>
            <b/>
            <sz val="9"/>
            <color indexed="81"/>
            <rFont val="Tahoma"/>
            <family val="2"/>
          </rPr>
          <t>Paul Stone:</t>
        </r>
        <r>
          <rPr>
            <sz val="9"/>
            <color indexed="81"/>
            <rFont val="Tahoma"/>
            <family val="2"/>
          </rPr>
          <t xml:space="preserve">
Note References are removed from the financial reporting template. They are copied here as a resource for future use. Note numbers may have changed. </t>
        </r>
      </text>
    </comment>
    <comment ref="D98" authorId="1" shapeId="0">
      <text>
        <r>
          <rPr>
            <b/>
            <sz val="9"/>
            <color indexed="81"/>
            <rFont val="Tahoma"/>
            <family val="2"/>
          </rPr>
          <t>kshannon:</t>
        </r>
        <r>
          <rPr>
            <sz val="9"/>
            <color indexed="81"/>
            <rFont val="Tahoma"/>
            <family val="2"/>
          </rPr>
          <t xml:space="preserve">
This formula may need to change if the assets reported have related debt.</t>
        </r>
      </text>
    </comment>
  </commentList>
</comments>
</file>

<file path=xl/comments2.xml><?xml version="1.0" encoding="utf-8"?>
<comments xmlns="http://schemas.openxmlformats.org/spreadsheetml/2006/main">
  <authors>
    <author>Paul Stone</author>
  </authors>
  <commentList>
    <comment ref="F1" authorId="0" shapeId="0">
      <text>
        <r>
          <rPr>
            <b/>
            <sz val="9"/>
            <color indexed="81"/>
            <rFont val="Tahoma"/>
            <family val="2"/>
          </rPr>
          <t>Paul Stone:</t>
        </r>
        <r>
          <rPr>
            <sz val="9"/>
            <color indexed="81"/>
            <rFont val="Tahoma"/>
            <family val="2"/>
          </rPr>
          <t xml:space="preserve">
The Budgetary Comparison Schedule is required for F-185 reporting to OSPI. It may or may not be applicable in other Financial reporting</t>
        </r>
      </text>
    </comment>
  </commentList>
</comments>
</file>

<file path=xl/comments3.xml><?xml version="1.0" encoding="utf-8"?>
<comments xmlns="http://schemas.openxmlformats.org/spreadsheetml/2006/main">
  <authors>
    <author>Paul Stone</author>
  </authors>
  <commentList>
    <comment ref="E5" authorId="0" shapeId="0">
      <text>
        <r>
          <rPr>
            <b/>
            <sz val="9"/>
            <color indexed="81"/>
            <rFont val="Tahoma"/>
            <family val="2"/>
          </rPr>
          <t>Paul Stone:</t>
        </r>
        <r>
          <rPr>
            <sz val="9"/>
            <color indexed="81"/>
            <rFont val="Tahoma"/>
            <family val="2"/>
          </rPr>
          <t xml:space="preserve">
Adding new columns for new fiduciary activity is allowable.</t>
        </r>
      </text>
    </comment>
  </commentList>
</comments>
</file>

<file path=xl/comments4.xml><?xml version="1.0" encoding="utf-8"?>
<comments xmlns="http://schemas.openxmlformats.org/spreadsheetml/2006/main">
  <authors>
    <author>Paul Stone</author>
  </authors>
  <commentList>
    <comment ref="E5" authorId="0" shapeId="0">
      <text>
        <r>
          <rPr>
            <b/>
            <sz val="9"/>
            <color indexed="81"/>
            <rFont val="Tahoma"/>
            <family val="2"/>
          </rPr>
          <t>Paul Stone:</t>
        </r>
        <r>
          <rPr>
            <sz val="9"/>
            <color indexed="81"/>
            <rFont val="Tahoma"/>
            <family val="2"/>
          </rPr>
          <t xml:space="preserve">
Adding new columns for new fiduciary activity is allowable.</t>
        </r>
      </text>
    </comment>
  </commentList>
</comments>
</file>

<file path=xl/comments5.xml><?xml version="1.0" encoding="utf-8"?>
<comments xmlns="http://schemas.openxmlformats.org/spreadsheetml/2006/main">
  <authors>
    <author>Paul Stone</author>
  </authors>
  <commentList>
    <comment ref="F5" authorId="0" shapeId="0">
      <text>
        <r>
          <rPr>
            <b/>
            <sz val="9"/>
            <color indexed="81"/>
            <rFont val="Tahoma"/>
            <family val="2"/>
          </rPr>
          <t>Paul Stone:</t>
        </r>
        <r>
          <rPr>
            <sz val="9"/>
            <color indexed="81"/>
            <rFont val="Tahoma"/>
            <family val="2"/>
          </rPr>
          <t xml:space="preserve">
Adding new columns for new agency activity is allowable</t>
        </r>
      </text>
    </comment>
    <comment ref="H21" authorId="0" shapeId="0">
      <text>
        <r>
          <rPr>
            <b/>
            <sz val="9"/>
            <color indexed="81"/>
            <rFont val="Tahoma"/>
            <family val="2"/>
          </rPr>
          <t>Paul Stone:</t>
        </r>
        <r>
          <rPr>
            <sz val="9"/>
            <color indexed="81"/>
            <rFont val="Tahoma"/>
            <family val="2"/>
          </rPr>
          <t xml:space="preserve">
Please Note: This is the final year for "AGENCY" FUNDS. CUSTODIAL FUNDS will take the place of AGENCY FUNDS. GASB 84 is effective for FY 2019–20. GASB 34, par. 73&amp; 110 will be superseded.</t>
        </r>
      </text>
    </comment>
  </commentList>
</comments>
</file>

<file path=xl/sharedStrings.xml><?xml version="1.0" encoding="utf-8"?>
<sst xmlns="http://schemas.openxmlformats.org/spreadsheetml/2006/main" count="6100" uniqueCount="853">
  <si>
    <t>Unrestricted</t>
  </si>
  <si>
    <t>OPERATING REVENUES</t>
  </si>
  <si>
    <t>OPERATING EXPENSES</t>
  </si>
  <si>
    <t>CASH FLOWS FROM CAPITAL AND RELATED FINANCING ACTIVITIES</t>
  </si>
  <si>
    <t>LIABILITIES</t>
  </si>
  <si>
    <t>E-Rate</t>
  </si>
  <si>
    <t>BRI</t>
  </si>
  <si>
    <t>ARI</t>
  </si>
  <si>
    <t>CASH FLOWS FROM NONCAPITAL FINANCING ACTIVITIES</t>
  </si>
  <si>
    <t>CASH FLOWS FROM INVESTING ACTIVITIES</t>
  </si>
  <si>
    <t>ASSETS</t>
  </si>
  <si>
    <t>OPERATING INCOME (LOSS)</t>
  </si>
  <si>
    <t>Operating Grants Received</t>
  </si>
  <si>
    <t>TOTAL OPERATING EXPENSES</t>
  </si>
  <si>
    <t>NET CASH PROVIDED (USED) BY OPERATING ACTIVITIES</t>
  </si>
  <si>
    <t>STATEMENT OF CASH FLOWS</t>
  </si>
  <si>
    <t>Debit/Credit Transfers</t>
  </si>
  <si>
    <t>Data Type</t>
  </si>
  <si>
    <t>G</t>
  </si>
  <si>
    <t>E</t>
  </si>
  <si>
    <t>T</t>
  </si>
  <si>
    <t>A</t>
  </si>
  <si>
    <t>A2</t>
  </si>
  <si>
    <t>L</t>
  </si>
  <si>
    <t>FB</t>
  </si>
  <si>
    <t>Fiscal Year-end</t>
  </si>
  <si>
    <t>Revenue Code</t>
  </si>
  <si>
    <t>Local Source</t>
  </si>
  <si>
    <t>State Government</t>
  </si>
  <si>
    <t>Federal Government</t>
  </si>
  <si>
    <t>Cooperative Program</t>
  </si>
  <si>
    <t>Noninstructional Support</t>
  </si>
  <si>
    <t>Interest and fiscal charges</t>
  </si>
  <si>
    <t>Sale of personal property</t>
  </si>
  <si>
    <t>Long-term financing</t>
  </si>
  <si>
    <t>Compensated loss of fixed assets</t>
  </si>
  <si>
    <t>Fund balance - September 1</t>
  </si>
  <si>
    <t>Sale of real property</t>
  </si>
  <si>
    <t>BR</t>
  </si>
  <si>
    <t>AR</t>
  </si>
  <si>
    <t>BE</t>
  </si>
  <si>
    <t>AE</t>
  </si>
  <si>
    <t>BO</t>
  </si>
  <si>
    <t>AO</t>
  </si>
  <si>
    <t>BFB</t>
  </si>
  <si>
    <t>AFB</t>
  </si>
  <si>
    <t>Program</t>
  </si>
  <si>
    <t>Activity</t>
  </si>
  <si>
    <t>Object</t>
  </si>
  <si>
    <t>School Food Services</t>
  </si>
  <si>
    <t>Human Resources Services</t>
  </si>
  <si>
    <t>BC</t>
  </si>
  <si>
    <t>AC</t>
  </si>
  <si>
    <t>BD</t>
  </si>
  <si>
    <t>AD</t>
  </si>
  <si>
    <t>APY</t>
  </si>
  <si>
    <t>BPY</t>
  </si>
  <si>
    <t>ALS</t>
  </si>
  <si>
    <t>ASTS</t>
  </si>
  <si>
    <t>AFS</t>
  </si>
  <si>
    <t>APCP</t>
  </si>
  <si>
    <t>APOP</t>
  </si>
  <si>
    <t>AOFS</t>
  </si>
  <si>
    <t>AEI</t>
  </si>
  <si>
    <t>AEN</t>
  </si>
  <si>
    <t>Supplemental Member Assessments</t>
  </si>
  <si>
    <t>Other Operating Revenue</t>
  </si>
  <si>
    <t>Professional Fees</t>
  </si>
  <si>
    <t>Cash Paid for Benefits/Claims</t>
  </si>
  <si>
    <t>Cash Paid for Reinsurance</t>
  </si>
  <si>
    <t>Amount</t>
  </si>
  <si>
    <t>Description</t>
  </si>
  <si>
    <t>Amount Available for Debt Retirement-Current</t>
  </si>
  <si>
    <t>Amount to be Provided for Debt Retirement-Current</t>
  </si>
  <si>
    <t xml:space="preserve">EDUCATIONAL SERVICE DISTRICT NO. </t>
  </si>
  <si>
    <t>Claims Reserve--Current</t>
  </si>
  <si>
    <t>IBNR-Current</t>
  </si>
  <si>
    <t>IBNR-Prior</t>
  </si>
  <si>
    <t>Est. Unallocated Loss Adjustment Expenses</t>
  </si>
  <si>
    <t>Future L &amp; I Assessments</t>
  </si>
  <si>
    <t>Reinsurance Receivable</t>
  </si>
  <si>
    <t>Claims Reserve-Prior Year</t>
  </si>
  <si>
    <t>Interest Receivable</t>
  </si>
  <si>
    <t>Assessments Receivable-Long term</t>
  </si>
  <si>
    <t>Sale of Goods and Services</t>
  </si>
  <si>
    <t>Food Service Fees</t>
  </si>
  <si>
    <t>Bus Fees</t>
  </si>
  <si>
    <t>Precertfication Fees</t>
  </si>
  <si>
    <t>State Institutions-Delinquent</t>
  </si>
  <si>
    <t>Special Programs</t>
  </si>
  <si>
    <t>Transportation-Operations</t>
  </si>
  <si>
    <t>Transportation-Depreciation</t>
  </si>
  <si>
    <t>Other State Agencies</t>
  </si>
  <si>
    <t>Special Education, Supplemental</t>
  </si>
  <si>
    <t>Remediation</t>
  </si>
  <si>
    <t>Mathematics and Science</t>
  </si>
  <si>
    <t>Youth Training</t>
  </si>
  <si>
    <t>Federal, Special Purpose, Unassigned</t>
  </si>
  <si>
    <t>Payments From School Districts in WA</t>
  </si>
  <si>
    <t>Payments From School Districts-Other</t>
  </si>
  <si>
    <t>Payments, Other Entities</t>
  </si>
  <si>
    <t>Loss of Fixed Assets</t>
  </si>
  <si>
    <t>Safe and Drug-Free Schools</t>
  </si>
  <si>
    <t>Math and Science</t>
  </si>
  <si>
    <t>Art Education</t>
  </si>
  <si>
    <t>Health and Fitness</t>
  </si>
  <si>
    <t>Other Instructional Support Programs</t>
  </si>
  <si>
    <t>Transp. Superv. &amp; Coord.</t>
  </si>
  <si>
    <t>Transportation Insurance</t>
  </si>
  <si>
    <t>Printing and Copying</t>
  </si>
  <si>
    <t>GENERAL  FIXED  ASSET  ACCOUNT  GROUP</t>
  </si>
  <si>
    <t>TOTAL  ASSETS</t>
  </si>
  <si>
    <t>OTHER  CREDITS:</t>
  </si>
  <si>
    <t>TOTAL  OTHER  CREDITS</t>
  </si>
  <si>
    <t>FORM SPI  F-185 (Rev. 9/01)</t>
  </si>
  <si>
    <t>Fixed Assets - 1</t>
  </si>
  <si>
    <t>GENERAL  LONG  TERM  DEBT  ACCOUNT  GROUP</t>
  </si>
  <si>
    <t>TOTAL OTHER  DEBITS</t>
  </si>
  <si>
    <t>GLTD - 1</t>
  </si>
  <si>
    <t>ESD</t>
  </si>
  <si>
    <t>Migrant Education</t>
  </si>
  <si>
    <t>Alternative Learning Experience</t>
  </si>
  <si>
    <t>Motor Pool</t>
  </si>
  <si>
    <t>Student Assessment</t>
  </si>
  <si>
    <t>Debt Service - Interest</t>
  </si>
  <si>
    <t>State Institutions</t>
  </si>
  <si>
    <t>Debt Service - Principal</t>
  </si>
  <si>
    <t>General Support</t>
  </si>
  <si>
    <t>Professional Development Centers</t>
  </si>
  <si>
    <t>Adult Job Training</t>
  </si>
  <si>
    <t>Data Processing</t>
  </si>
  <si>
    <t>Risk Management</t>
  </si>
  <si>
    <t>Public Communications</t>
  </si>
  <si>
    <t>Transportation</t>
  </si>
  <si>
    <t>Environmental Compliance</t>
  </si>
  <si>
    <t>Employment Programs</t>
  </si>
  <si>
    <t>Fiscal Agent Services</t>
  </si>
  <si>
    <t>Group Purchasing</t>
  </si>
  <si>
    <t>Equipment Repair</t>
  </si>
  <si>
    <t>Other Non Instructional Support</t>
  </si>
  <si>
    <t>Transportation Equipment</t>
  </si>
  <si>
    <t>ESD Operations</t>
  </si>
  <si>
    <t>Purchase - Rebuild Bus</t>
  </si>
  <si>
    <t>Human Resources</t>
  </si>
  <si>
    <t>Sale of Real Property</t>
  </si>
  <si>
    <t>Sale of Personal Property</t>
  </si>
  <si>
    <t>Long-Term Financing</t>
  </si>
  <si>
    <t>Correction of prior year errors and other</t>
  </si>
  <si>
    <t>INCREASE (DECREASE) IN CASH AND CASH EQUIVALENTS</t>
  </si>
  <si>
    <t xml:space="preserve">  </t>
  </si>
  <si>
    <t xml:space="preserve"> August 31, 2002</t>
  </si>
  <si>
    <t xml:space="preserve"> August 31, 2001</t>
  </si>
  <si>
    <t>COMPARATIVE BALANCE SHEETS</t>
  </si>
  <si>
    <t>Insurance Recoveries</t>
  </si>
  <si>
    <t>Unreserved Fund Balance</t>
  </si>
  <si>
    <t>Tuition and Fees</t>
  </si>
  <si>
    <t>Migrant</t>
  </si>
  <si>
    <t>Gifts and Donations</t>
  </si>
  <si>
    <t>Head Start</t>
  </si>
  <si>
    <t>Rental of Property</t>
  </si>
  <si>
    <t>USDA Commodities</t>
  </si>
  <si>
    <t>Certification Fees</t>
  </si>
  <si>
    <t>Local Sources, Unassigned</t>
  </si>
  <si>
    <t>ESD Allotment</t>
  </si>
  <si>
    <t>Special Education</t>
  </si>
  <si>
    <t>Nursing Services</t>
  </si>
  <si>
    <t>State General Purpose, Unassigned</t>
  </si>
  <si>
    <t>Early Childhood</t>
  </si>
  <si>
    <t>State Special Purpose, Unassigned</t>
  </si>
  <si>
    <t>Board of Directors</t>
  </si>
  <si>
    <t>Superintendent's Office</t>
  </si>
  <si>
    <t>Business Office</t>
  </si>
  <si>
    <t>Financial Services</t>
  </si>
  <si>
    <t>Instructional Resources</t>
  </si>
  <si>
    <t>Regional Committee</t>
  </si>
  <si>
    <t>Staff Development</t>
  </si>
  <si>
    <t>Public Information</t>
  </si>
  <si>
    <t>Educational Technology</t>
  </si>
  <si>
    <t>K-20</t>
  </si>
  <si>
    <t>Curriculum Support</t>
  </si>
  <si>
    <t>Certification</t>
  </si>
  <si>
    <t>Traffic Safety</t>
  </si>
  <si>
    <t>Direct Instruction</t>
  </si>
  <si>
    <t>Communication, Reading and Writing</t>
  </si>
  <si>
    <t>Operating Buses</t>
  </si>
  <si>
    <t>Maintenance of Buses</t>
  </si>
  <si>
    <t>Social Studies</t>
  </si>
  <si>
    <t>Environmental Education</t>
  </si>
  <si>
    <t>Highly Capable</t>
  </si>
  <si>
    <t>Vocational</t>
  </si>
  <si>
    <t>Facilities</t>
  </si>
  <si>
    <t xml:space="preserve"> </t>
  </si>
  <si>
    <t>August 31, 2002 AND 2001</t>
  </si>
  <si>
    <t>Fund</t>
  </si>
  <si>
    <t>ASSETS:</t>
  </si>
  <si>
    <t>Imprest Cash</t>
  </si>
  <si>
    <t>Cash on Hand</t>
  </si>
  <si>
    <t>Cash and Cash Equivalents</t>
  </si>
  <si>
    <t>Warrants Outstanding</t>
  </si>
  <si>
    <t>Investments</t>
  </si>
  <si>
    <t>Restricted Assets</t>
  </si>
  <si>
    <t>Accounts Receivable</t>
  </si>
  <si>
    <t>Inventory- Supplies &amp; Materials</t>
  </si>
  <si>
    <t>Inventory-Cooperatives</t>
  </si>
  <si>
    <t>Inventory - Lunchrooms</t>
  </si>
  <si>
    <t>Prepaid Items</t>
  </si>
  <si>
    <t>Land</t>
  </si>
  <si>
    <t>Buildings</t>
  </si>
  <si>
    <t>Pupil Transportation Equipment</t>
  </si>
  <si>
    <t>Equipment</t>
  </si>
  <si>
    <t>Leasehold Improvements</t>
  </si>
  <si>
    <t>Accumulated Depreciation</t>
  </si>
  <si>
    <t>Construction in Progress</t>
  </si>
  <si>
    <t>TOTAL ASSETS</t>
  </si>
  <si>
    <t>OTHER  DEBITS:</t>
  </si>
  <si>
    <t>Amount Available for Debt Retirement</t>
  </si>
  <si>
    <t>Amount to be Provided for Debt Retirement</t>
  </si>
  <si>
    <t>FORM SPI F-185 (Rev. 9/01)</t>
  </si>
  <si>
    <t>Accounts Payable</t>
  </si>
  <si>
    <t>Contracts Payable - Current</t>
  </si>
  <si>
    <t>Notes Payable - Current</t>
  </si>
  <si>
    <t>Accrued Interest Payable</t>
  </si>
  <si>
    <t>Accrued Salaries Payable</t>
  </si>
  <si>
    <t>Payroll Deductions &amp; Taxes Payable</t>
  </si>
  <si>
    <t>Estimated Vacation Leave Payable</t>
  </si>
  <si>
    <t>Estimated Sick Leave Payable</t>
  </si>
  <si>
    <t>Due to Other Governmental Units</t>
  </si>
  <si>
    <t>Deferred Revenue</t>
  </si>
  <si>
    <t>Unearned Revenue</t>
  </si>
  <si>
    <t>Deposits</t>
  </si>
  <si>
    <t>Contracts Payable - Long-Term</t>
  </si>
  <si>
    <t>Notes Payable - Long-Term</t>
  </si>
  <si>
    <t>Deferred Compensation Payable</t>
  </si>
  <si>
    <t>TOTAL LIABILITIES</t>
  </si>
  <si>
    <t>Investment in General Fixed Assets</t>
  </si>
  <si>
    <t>Reserve for Debt Service</t>
  </si>
  <si>
    <t>Reserve for Inventory</t>
  </si>
  <si>
    <t>Reserve for Prepaid Items</t>
  </si>
  <si>
    <t>Reserve for Transportation Equipment</t>
  </si>
  <si>
    <t>Res. for Instructional Support Programs</t>
  </si>
  <si>
    <t>Res. for Non Instructional Support Progs.</t>
  </si>
  <si>
    <t>Retained Earnings (deficit)</t>
  </si>
  <si>
    <t>Reserve for Other Items</t>
  </si>
  <si>
    <t>Local Sources</t>
  </si>
  <si>
    <t>Payments for Other Sources</t>
  </si>
  <si>
    <t>Investment Earnings</t>
  </si>
  <si>
    <t>General Operations</t>
  </si>
  <si>
    <t>Instructional Support</t>
  </si>
  <si>
    <t>Capital Outlay</t>
  </si>
  <si>
    <t>Principal</t>
  </si>
  <si>
    <t>NOTE REF</t>
  </si>
  <si>
    <t>OPERATING</t>
  </si>
  <si>
    <t>CURRENT ASSETS</t>
  </si>
  <si>
    <t xml:space="preserve">TOTAL CURRENT ASSETS </t>
  </si>
  <si>
    <t>Accounts Receivable (net of uncollectible allowance)</t>
  </si>
  <si>
    <t>Contracts Receivable</t>
  </si>
  <si>
    <t>Other Receivables</t>
  </si>
  <si>
    <t>Due from Other Governments</t>
  </si>
  <si>
    <t>Inventory</t>
  </si>
  <si>
    <t>Prepaids</t>
  </si>
  <si>
    <t>Member Assessments/Contributions</t>
  </si>
  <si>
    <t>Accrued Deductibles/Co-pays</t>
  </si>
  <si>
    <t>Excess/Reinsurance Recoverable</t>
  </si>
  <si>
    <t>NONCURRENT ASSETS</t>
  </si>
  <si>
    <t>Capital Assets</t>
  </si>
  <si>
    <t>Building</t>
  </si>
  <si>
    <t>Net Capital Assets</t>
  </si>
  <si>
    <t>Less: Accumulated Depreciation</t>
  </si>
  <si>
    <t>CURRENT LIABILITIES</t>
  </si>
  <si>
    <t>TOTAL CURRENT LIABILITIES</t>
  </si>
  <si>
    <t>NONCURRENT LIABILITIES</t>
  </si>
  <si>
    <t>TOTAL NONCURRENT LIABILITIES</t>
  </si>
  <si>
    <t xml:space="preserve">TOTAL NONCURRENT ASSETS </t>
  </si>
  <si>
    <t>Compensated Absences</t>
  </si>
  <si>
    <t>Bonds Payable</t>
  </si>
  <si>
    <t>Capital Leases Payable</t>
  </si>
  <si>
    <t>Restricted for Support Programs</t>
  </si>
  <si>
    <t>Claim Reserves</t>
  </si>
  <si>
    <t>IBNR</t>
  </si>
  <si>
    <t>Open Claims</t>
  </si>
  <si>
    <t>Unallocated Loss Adjustment Expenses</t>
  </si>
  <si>
    <t>Unearned Member Assessments/Contributions</t>
  </si>
  <si>
    <t>UNEMPLOYMENT FUND</t>
  </si>
  <si>
    <t>WORKERS COMPENSATION FUND</t>
  </si>
  <si>
    <t>FOR THE YEAR ENDED AUGUST 31, 20XX</t>
  </si>
  <si>
    <t>State Sources</t>
  </si>
  <si>
    <t>Allotment</t>
  </si>
  <si>
    <t>Federal Sources</t>
  </si>
  <si>
    <t>Cooperative Programs</t>
  </si>
  <si>
    <t>Other Programs</t>
  </si>
  <si>
    <t>TOTAL OPERATING REVENUE</t>
  </si>
  <si>
    <t>Non Instructional Support Programs</t>
  </si>
  <si>
    <t>Depreciation/Depletion</t>
  </si>
  <si>
    <t>Other Operating Expenses</t>
  </si>
  <si>
    <t>Incurred Loss/Loss Adjustment Expenses</t>
  </si>
  <si>
    <t>Paid on Current Losses</t>
  </si>
  <si>
    <t>Change in Loss Reserves</t>
  </si>
  <si>
    <t>Paid Unallocated Loss Adjustment Expenses</t>
  </si>
  <si>
    <t>Change in Unallocated Loss Reserves</t>
  </si>
  <si>
    <t>Excess/Reinsurance Premiums</t>
  </si>
  <si>
    <t>General Operations and Administration</t>
  </si>
  <si>
    <t>Labor &amp; Industries Assessments</t>
  </si>
  <si>
    <t>NONOPERATING REVENUES (EXPENSES)</t>
  </si>
  <si>
    <t>Interest and Investment Income</t>
  </si>
  <si>
    <t>Interest Expense and Related Charges</t>
  </si>
  <si>
    <t>Lease Income</t>
  </si>
  <si>
    <t>Gains (Losses) on Capital Asset Disposition</t>
  </si>
  <si>
    <t>Other Nonoperating Revenues</t>
  </si>
  <si>
    <t>Other Nonoperating Expenses</t>
  </si>
  <si>
    <t>TOTAL NONOPERATING REVENUES (EXPENSES)</t>
  </si>
  <si>
    <t>INCOME (LOSS) BEFORE OTHER ITEMS</t>
  </si>
  <si>
    <t>Extraordinary Items</t>
  </si>
  <si>
    <t>Special Items</t>
  </si>
  <si>
    <t>CASH FLOW FROM OPERATING ACTIVITIES</t>
  </si>
  <si>
    <t>Internal Activity - Payments to Other Funds</t>
  </si>
  <si>
    <t>Other Receipts (Payments)</t>
  </si>
  <si>
    <t>Cash Received from Members</t>
  </si>
  <si>
    <t>Payments to Suppliers for Goods and Services</t>
  </si>
  <si>
    <t>Payments to Employees for Services</t>
  </si>
  <si>
    <t>Cash Received from Customers</t>
  </si>
  <si>
    <t>Cash Paid for Labor and Industries Assessments</t>
  </si>
  <si>
    <t>Transfer to (from) Other Funds</t>
  </si>
  <si>
    <t>Proceeds from Issuance of Notes</t>
  </si>
  <si>
    <t>NET CASH PROVIDED (USED) BY NONCAPITAL FINANCING ACTIVITIES</t>
  </si>
  <si>
    <t>Purchase of Capital Assets</t>
  </si>
  <si>
    <t>Proceeds from Capital Debt</t>
  </si>
  <si>
    <t>Capital Contributions</t>
  </si>
  <si>
    <t>NET CASH PROVIDED (USED) BY CAPITAL AND RELATED FINANCING ACTIVITIES</t>
  </si>
  <si>
    <t>Interest and Dividends Received</t>
  </si>
  <si>
    <t>Purchase of Investments</t>
  </si>
  <si>
    <t>Principal and Interest Payment on Notes</t>
  </si>
  <si>
    <t>Principal and Interest Paid on Capital Debt</t>
  </si>
  <si>
    <t>NET CASH PROVIDED (USED) BY INVESTING ACTIVITIES</t>
  </si>
  <si>
    <t>CASH AND CASH EQUIVALENTS - BEGINNING</t>
  </si>
  <si>
    <t>CASH AND CASH EQUIVALENTS - ENDING</t>
  </si>
  <si>
    <t>RECONCILIATION OF OPERATING INCOME TO NET CASH PROVIDED (USED) BY OPERATING ACTIVITIES</t>
  </si>
  <si>
    <t>OPERATING NET INCOME</t>
  </si>
  <si>
    <t>Adjustment to Reconcile Operating Income to Net Cash Provided (Used) by Operating Activities</t>
  </si>
  <si>
    <t>Depreciation Expense</t>
  </si>
  <si>
    <t>Change in Assets and Liabilities</t>
  </si>
  <si>
    <t>Receivables, Net</t>
  </si>
  <si>
    <t>Inventories</t>
  </si>
  <si>
    <t>Accounts and Other Payables</t>
  </si>
  <si>
    <t>Accrued Expenses</t>
  </si>
  <si>
    <t>Cash Received from State and Federal Sources</t>
  </si>
  <si>
    <t>Provision for Unallocated Loss Adjustment</t>
  </si>
  <si>
    <t>Unearned Member Assessments</t>
  </si>
  <si>
    <t>Insurance Recoverables</t>
  </si>
  <si>
    <t>COMPENSATED ABSENCES</t>
  </si>
  <si>
    <t xml:space="preserve">TOTAL ASSETS </t>
  </si>
  <si>
    <t>Assets Used in Operations</t>
  </si>
  <si>
    <t>Investment in Joint Venture</t>
  </si>
  <si>
    <t>Restricted for Joint Venture</t>
  </si>
  <si>
    <t>Change in Joint Venture</t>
  </si>
  <si>
    <t>Held in Trust for Benefits and Other Purposes</t>
  </si>
  <si>
    <t>Program Refunds Payable to JV Participants</t>
  </si>
  <si>
    <t>Note 1</t>
  </si>
  <si>
    <t>Note 3</t>
  </si>
  <si>
    <t>NONCASH INVESTING, CAPITAL, AND FINANCING ACTIVITIES:</t>
  </si>
  <si>
    <t>AUGUST 31, 20XX</t>
  </si>
  <si>
    <t>Submitted pursuant to WAC 392-117-035 to the Office of Superintendent of Public Instruction</t>
  </si>
  <si>
    <t>ANNUAL FINANCIAL REPORT</t>
  </si>
  <si>
    <t>Certified correct this</t>
  </si>
  <si>
    <t>day of</t>
  </si>
  <si>
    <t>, 20</t>
  </si>
  <si>
    <t>to the best of my knowledge and belief.</t>
  </si>
  <si>
    <t>ESD Address</t>
  </si>
  <si>
    <t>ESD Website</t>
  </si>
  <si>
    <t>Preparer Information</t>
  </si>
  <si>
    <t>Name</t>
  </si>
  <si>
    <t>Phone</t>
  </si>
  <si>
    <t>E-Mail</t>
  </si>
  <si>
    <t>Signature</t>
  </si>
  <si>
    <t>STATEMENT OF NET POSITION - ALL FUNDS</t>
  </si>
  <si>
    <t>NET POSITION</t>
  </si>
  <si>
    <t>DEFERRED OUTFLOWS OF RESOURCES</t>
  </si>
  <si>
    <t>DEFERRED INFLOWS OF RESOURCES</t>
  </si>
  <si>
    <t>TOTAL NET POSITION</t>
  </si>
  <si>
    <t>Note 2</t>
  </si>
  <si>
    <t>Note 8</t>
  </si>
  <si>
    <t>Note 12</t>
  </si>
  <si>
    <t>Note 5</t>
  </si>
  <si>
    <t>Note 10</t>
  </si>
  <si>
    <t>STATEMENT OF REVENUES, EXPENSES AND CHANGES IN FUND NET POSITION</t>
  </si>
  <si>
    <t>NET POSITION - BEGINNING BALANCE</t>
  </si>
  <si>
    <t>NET POSITION - ENDING BALANCE</t>
  </si>
  <si>
    <t>INCREASE (DECREASE) IN NET POSITION</t>
  </si>
  <si>
    <t>TOTAL ALL FUNDS</t>
  </si>
  <si>
    <t>Note to preparer:  Please be sure to hide rows that contain all zeros as well as the "check" rows when printing.</t>
  </si>
  <si>
    <t>CHECK (should be zero)</t>
  </si>
  <si>
    <t>Would be equal to Imprest Cash + Cash on Hand + Cash and Cash Equivalents - Warrants Outstanding</t>
  </si>
  <si>
    <t>STATEMENT OF REVENUES AND OTHER FINANCING SOURCES</t>
  </si>
  <si>
    <t>LOCAL SOURCES</t>
  </si>
  <si>
    <t>Sale of Goods, Supplies and/or Services</t>
  </si>
  <si>
    <t>Food Services Fees and Charges</t>
  </si>
  <si>
    <t>School Bus Fees and Charges</t>
  </si>
  <si>
    <t>Precertification Fees</t>
  </si>
  <si>
    <t>TOTAL LOCAL SOURCES</t>
  </si>
  <si>
    <t>STATE GOVERNMENT SOURCES</t>
  </si>
  <si>
    <t>State Institutions, Centers, or Homes–Delinquent</t>
  </si>
  <si>
    <t>Special, Pilot or Enhancement Programs</t>
  </si>
  <si>
    <t>Transportation–Operations</t>
  </si>
  <si>
    <t>Transportation Reimbursement–Depreciation</t>
  </si>
  <si>
    <t xml:space="preserve">Other State Agencies </t>
  </si>
  <si>
    <t>TOTAL STATE GOVERNMENT SOURCES</t>
  </si>
  <si>
    <t>FEDERAL GOVERNMENT SOURCES</t>
  </si>
  <si>
    <t>Special Education, IDEA</t>
  </si>
  <si>
    <t>Remedial</t>
  </si>
  <si>
    <t>School Food Service</t>
  </si>
  <si>
    <t>Youth Training Programs</t>
  </si>
  <si>
    <t>Qualified Bond Interest Credit Payments</t>
  </si>
  <si>
    <t>Federal ARRA Grants</t>
  </si>
  <si>
    <t>Federal Special Purpose, Unassigned</t>
  </si>
  <si>
    <t>TOTAL FEDERAL GOVERNMENT SOURCES</t>
  </si>
  <si>
    <t>PAYMENTS FOR COOPERATIVE PROGRAMS</t>
  </si>
  <si>
    <t>Payments from School Districts in Washington</t>
  </si>
  <si>
    <t>Payments from School Districts in Other States</t>
  </si>
  <si>
    <t>Payments from Other Entities</t>
  </si>
  <si>
    <t>TOTAL PAYMENTS FOR COOPERATIVE PROGRAMS</t>
  </si>
  <si>
    <t>PAYMENTS FOR OTHER PROGRAMS</t>
  </si>
  <si>
    <t>TOTAL PAYMENTS FOR OTHER PROGRAMS</t>
  </si>
  <si>
    <t>OTHER FINANCING SOURCES</t>
  </si>
  <si>
    <t>Compensated Loss of Capital Assets</t>
  </si>
  <si>
    <t>TOTAL OTHER FINANCING SOURCES</t>
  </si>
  <si>
    <t>TOTAL REVENUES AND OTHER FINANCING SOURCES</t>
  </si>
  <si>
    <t>EXPENDITURE  SUMMARY</t>
  </si>
  <si>
    <t>PROGRAMS</t>
  </si>
  <si>
    <t>ACTIVITIES</t>
  </si>
  <si>
    <t>ESD  Core Services</t>
  </si>
  <si>
    <t>01</t>
  </si>
  <si>
    <t>ESD Core Governmental &amp; Indirect Services</t>
  </si>
  <si>
    <t>02</t>
  </si>
  <si>
    <t>ESD Direct Cost Centers &amp; Agency Services</t>
  </si>
  <si>
    <t>TOTAL ESD CORE SERVICES</t>
  </si>
  <si>
    <t>Instructional Support:</t>
  </si>
  <si>
    <t>Regional Committee for S. D. Reorganization</t>
  </si>
  <si>
    <t>K–20</t>
  </si>
  <si>
    <t>Transportation Supervision &amp; Coordination</t>
  </si>
  <si>
    <t>Art</t>
  </si>
  <si>
    <t>Purchase–Rebuilding of Buses</t>
  </si>
  <si>
    <t>Debt Service–Interest</t>
  </si>
  <si>
    <t>Debt Service–Principal</t>
  </si>
  <si>
    <t>Transfers</t>
  </si>
  <si>
    <t>TOTAL EXPENDITURES BY ACTIVITY</t>
  </si>
  <si>
    <t>OBJECTS OF EXPENDITURE</t>
  </si>
  <si>
    <t>Debit Transfer</t>
  </si>
  <si>
    <t>TOTAL INSTRUCTIONAL SUPPORT</t>
  </si>
  <si>
    <t>(-) Credit Transfer</t>
  </si>
  <si>
    <t>Certificated Salaries</t>
  </si>
  <si>
    <t>Non Instructional Support:</t>
  </si>
  <si>
    <t>Classified Salaries</t>
  </si>
  <si>
    <t>Adult Education</t>
  </si>
  <si>
    <t>Employee Benefits &amp; Payroll Taxes</t>
  </si>
  <si>
    <t>Supplies, Instruct. Resources &amp; Noncapital.</t>
  </si>
  <si>
    <t>(7)</t>
  </si>
  <si>
    <t>Purchased Services</t>
  </si>
  <si>
    <t>(8)</t>
  </si>
  <si>
    <t>Travel</t>
  </si>
  <si>
    <t>(9)</t>
  </si>
  <si>
    <t>TOTAL EXPENDITURES BY OBJECT</t>
  </si>
  <si>
    <t>Human Resource Services</t>
  </si>
  <si>
    <t>Interest (Activity 83) Expenditures</t>
  </si>
  <si>
    <t>ESD Core Services</t>
  </si>
  <si>
    <t>Instructional Programs</t>
  </si>
  <si>
    <t>Non Instructional Programs</t>
  </si>
  <si>
    <t>Total Debt Service Interest (Activity 83)</t>
  </si>
  <si>
    <t>Detail of Capital Outlay (Object 9) Expenditures</t>
  </si>
  <si>
    <t>TOTAL NON INSTRUCTIONAL SUPPORT</t>
  </si>
  <si>
    <t>TOTAL PROGRAM EXPENDITURES</t>
  </si>
  <si>
    <t>Total Capital Outlay (Object 9)</t>
  </si>
  <si>
    <t>ACTIVITY/OBJECT MATRIX</t>
  </si>
  <si>
    <t>Debit</t>
  </si>
  <si>
    <t>Credit</t>
  </si>
  <si>
    <t>Cert.</t>
  </si>
  <si>
    <t>Class.</t>
  </si>
  <si>
    <t>Employee</t>
  </si>
  <si>
    <t>Supplies &amp;</t>
  </si>
  <si>
    <t>Purchased</t>
  </si>
  <si>
    <t>Capital</t>
  </si>
  <si>
    <t xml:space="preserve">ACTIVITY         </t>
  </si>
  <si>
    <t>Total</t>
  </si>
  <si>
    <t>Transfer</t>
  </si>
  <si>
    <t>Salaries</t>
  </si>
  <si>
    <t>Benefits</t>
  </si>
  <si>
    <t>Materials</t>
  </si>
  <si>
    <t>Services</t>
  </si>
  <si>
    <t>Outlay</t>
  </si>
  <si>
    <t>XXXXX</t>
  </si>
  <si>
    <t>Purchase - Rebuilding of  Buses</t>
  </si>
  <si>
    <t>TOTALS</t>
  </si>
  <si>
    <t>PROGRAM 01 - ESD CORE SERVICES</t>
  </si>
  <si>
    <t>PROGRAM 02 - ESD DIRECT COST CENTERS AND AGENCY SERVICES</t>
  </si>
  <si>
    <t>PROGRAM 10 - INSTRUCTIONAL RESOURCES</t>
  </si>
  <si>
    <t>PROGRAM 12 - SPECIAL  EDUCATION</t>
  </si>
  <si>
    <t>PROGRAM 16 - STAFF DEVELOPMENT</t>
  </si>
  <si>
    <t>PROGRAM 18 - EDUCATIONAL TECHNOLOGY</t>
  </si>
  <si>
    <t>PROGRAM 19 - K–20</t>
  </si>
  <si>
    <t>PROGRAM 20 - SAFE AND DRUG-FREE SCHOOLS</t>
  </si>
  <si>
    <t>PROGRAM 22 - TRAFFIC SAFETY</t>
  </si>
  <si>
    <t>PROGRAM 24 - MATH AND SCIENCES</t>
  </si>
  <si>
    <t>PROGRAM 25 - COMMUNICATION, READING AND WRITING</t>
  </si>
  <si>
    <t xml:space="preserve">PROGRAM 26 - ART </t>
  </si>
  <si>
    <t>PROGRAM 27 - SOCIAL STUDIES</t>
  </si>
  <si>
    <t>(0)</t>
  </si>
  <si>
    <t>(1)</t>
  </si>
  <si>
    <t>(2)</t>
  </si>
  <si>
    <t>(3)</t>
  </si>
  <si>
    <t>(4)</t>
  </si>
  <si>
    <t>(5)</t>
  </si>
  <si>
    <t>PROGRAM 28 - ENVIRONMENTAL EDUCATION</t>
  </si>
  <si>
    <t>PROGRAM 30 -  HIGHLY CAPABLE</t>
  </si>
  <si>
    <t>PROGRAM 32 - VOCATIONAL</t>
  </si>
  <si>
    <t>PROGRAM 34 - EARLY CHILDHOOD</t>
  </si>
  <si>
    <t>PROGRAM 36 - MIGRANT EDUCATION</t>
  </si>
  <si>
    <t>PROGRAM 38 - ALTERNATIVE LEARNING EXPERIENCE</t>
  </si>
  <si>
    <t>PROGRAM 40 - STUDENT ASSESSMENT</t>
  </si>
  <si>
    <t>PROGRAM 42 - STATE INSTITUTIONS</t>
  </si>
  <si>
    <t>PROGRAM 43 - STATE INSTITUTIONS-JUVENILES IN ADULT JAILS</t>
  </si>
  <si>
    <t>PROGRAM 46 - HEALTH AND FITNESS</t>
  </si>
  <si>
    <t>PROGRAM 48 - PROFESSIONAL DEVELOPMENT CENTERS</t>
  </si>
  <si>
    <t>PROGRAM 59 - OTHER INSTRUCTIONAL SUPPORT PROGRAMS</t>
  </si>
  <si>
    <t>PROGRAM 62 - ADULT EDUCATION</t>
  </si>
  <si>
    <t>PROGRAM 64 - DATA PROCESSING</t>
  </si>
  <si>
    <t>PROGRAM 66 - RISK MANAGEMENT</t>
  </si>
  <si>
    <t>PROGRAM 68 - PUBLIC COMMUNICATIONS</t>
  </si>
  <si>
    <t>PROGRAM 70 - TRANSPORTATION</t>
  </si>
  <si>
    <t>PROGRAM 72 - ENVIRONMENTAL COMPLIANCE</t>
  </si>
  <si>
    <t>PROGRAM 73 - NURSING SERVICES</t>
  </si>
  <si>
    <t>PROGRAM 74 - HUMAN RESOURCE SERVICES</t>
  </si>
  <si>
    <t>PROGRAM 76 -  EMPLOYMENT PROGRAMS</t>
  </si>
  <si>
    <t>PROGRAM 78 - FISCAL AGENT SERVICES</t>
  </si>
  <si>
    <t>PROGRAM 80 - GROUP PURCHASING</t>
  </si>
  <si>
    <t>PROGRAM 82 - EQUIPMENT REPAIR</t>
  </si>
  <si>
    <t>PROGRAM 89 - OTHER  NON INSTRUCTIONAL  SUPPORT  PROGRAMS</t>
  </si>
  <si>
    <t>PROGRAM 99 - TRANSPORTATION EQUIPMENT</t>
  </si>
  <si>
    <t>State Institutions - Juveniles in Adult Jails</t>
  </si>
  <si>
    <t>ADDITIONS</t>
  </si>
  <si>
    <t>Contributions</t>
  </si>
  <si>
    <t>Employer</t>
  </si>
  <si>
    <t>Members</t>
  </si>
  <si>
    <t>Total Contributions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</si>
  <si>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</si>
  <si>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</si>
  <si>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</si>
  <si>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</si>
  <si>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</si>
  <si>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</si>
  <si>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</si>
  <si>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</si>
  <si>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</si>
  <si>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</si>
  <si>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</si>
  <si>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CHECK</t>
  </si>
  <si>
    <t>GENERAL EXPENSE FUND</t>
  </si>
  <si>
    <t>Restricted for Debt Service</t>
  </si>
  <si>
    <t>Restricted for Self-Insurance</t>
  </si>
  <si>
    <t>Restricted for Other Items</t>
  </si>
  <si>
    <t>General Expense Fund Revenue</t>
  </si>
  <si>
    <t>Instructional Support Programs</t>
  </si>
  <si>
    <t>Proceeds from Sales and Maturities of Investments</t>
  </si>
  <si>
    <t>Other Noncapital Activities</t>
  </si>
  <si>
    <t>Notes Payable</t>
  </si>
  <si>
    <t>Restricted for Risk Pool Net Position</t>
  </si>
  <si>
    <t>Depreciation</t>
  </si>
  <si>
    <t>Future L&amp;I Assessments</t>
  </si>
  <si>
    <t>Change in Joint Venture Equity</t>
  </si>
  <si>
    <t>Budgetary Comparison Schedule</t>
  </si>
  <si>
    <t>General Expense Fund</t>
  </si>
  <si>
    <t>Budgeted Amounts</t>
  </si>
  <si>
    <t>Original</t>
  </si>
  <si>
    <t>Final</t>
  </si>
  <si>
    <t>Actual Amounts
Budgetary Basis</t>
  </si>
  <si>
    <t>Variance with Final Budget—Positive (Negative)</t>
  </si>
  <si>
    <t>Race to the Top</t>
  </si>
  <si>
    <t>PROGRAM 58 - RACE TO THE TOP</t>
  </si>
  <si>
    <t>State Institutions—Juveniles in Adult Jails</t>
  </si>
  <si>
    <t>Traffic Safety Education</t>
  </si>
  <si>
    <t>FORM SPI F-185 (Rev. 9/13)</t>
  </si>
  <si>
    <t>Special Education—Cooperatives</t>
  </si>
  <si>
    <t>Special Education—ESA—State</t>
  </si>
  <si>
    <t>Special Education—ESA—Federal</t>
  </si>
  <si>
    <t>Special Ed—Coops—Infants &amp; Toddlers—State</t>
  </si>
  <si>
    <t>Special Ed—Coops—Infants &amp; Toddlers—Federal</t>
  </si>
  <si>
    <t>Special Ed—ESAs—Infants &amp; Toddlers—State</t>
  </si>
  <si>
    <t>Special Ed—ESAs—Infants &amp; Toddlers—Federal</t>
  </si>
  <si>
    <t>PROGRAM 13 - SPECIAL  EDUCATION—COOPERATIVES</t>
  </si>
  <si>
    <t>PROGRAM 21 - SPECIAL EDUCATION—ESA—STATE</t>
  </si>
  <si>
    <t>PROGRAM 23 - SPECIAL EDUCATION—ESA—FEDERAL</t>
  </si>
  <si>
    <t>PROGRAM 51 - SPECIAL ED—COOPS—INFANTS/TODDLERS—STATE</t>
  </si>
  <si>
    <t>PROGRAM 52 - SPECIAL ED—COOPS—INFANTS/TODDLERS—FEDERAL</t>
  </si>
  <si>
    <t>PROGRAM 53 - SPECIAL ED—ESA—INFANTS/TODDLERS—STATE</t>
  </si>
  <si>
    <t>PROGRAM 54 - SPECIAL ED—ESA—INFANTS/TODDLERS—FEDERAL</t>
  </si>
  <si>
    <t>Accrued Salaries</t>
  </si>
  <si>
    <t>Deferred Compensation</t>
  </si>
  <si>
    <t>Change in Compensated Absences</t>
  </si>
  <si>
    <t>Other Financing Uses</t>
  </si>
  <si>
    <t>PRIOR PERIOD ADJUSTMENT</t>
  </si>
  <si>
    <t>Cash Paid for Professional Services</t>
  </si>
  <si>
    <t>Cash Paid for Other Operating Expense</t>
  </si>
  <si>
    <t>Cash or Cash Equivalents</t>
  </si>
  <si>
    <t>Reinsurance Receivable - Current</t>
  </si>
  <si>
    <t>Assessments Receivable - Long Term</t>
  </si>
  <si>
    <t>Inventory - Supplies and Materials</t>
  </si>
  <si>
    <t>Amount Available for Debt Services</t>
  </si>
  <si>
    <t>Capital Assets - Land</t>
  </si>
  <si>
    <t>Accumulated Depreciation - Buildings</t>
  </si>
  <si>
    <t>Capital Assets - Buildings</t>
  </si>
  <si>
    <t>Capital Assets - Pupil Transportation Equipment</t>
  </si>
  <si>
    <t>Capital Assets - Equipment and Leashold Improvements</t>
  </si>
  <si>
    <t>Capital Assets - Construction in Progress</t>
  </si>
  <si>
    <t>Accumulated Depreciation - Equipment</t>
  </si>
  <si>
    <t>Estimated Revenues</t>
  </si>
  <si>
    <t>Estimated Other Financing Sources</t>
  </si>
  <si>
    <t>Encumbrances</t>
  </si>
  <si>
    <t>Expenditures/Expenses</t>
  </si>
  <si>
    <t>Appropriated Fund Balance</t>
  </si>
  <si>
    <t>Contracts and Notes Payable - Current</t>
  </si>
  <si>
    <t>Contracts Payable - Long Term</t>
  </si>
  <si>
    <t>Payroll Deductions and Taxes Payable</t>
  </si>
  <si>
    <t>Estimated Claims Liability - Current</t>
  </si>
  <si>
    <t>Estimated Claims Liability - Long Term</t>
  </si>
  <si>
    <t>Claims Reserve - Current</t>
  </si>
  <si>
    <t>Claims Reserve - Prior Year</t>
  </si>
  <si>
    <t>Incurred But Not Reported (IBNR) - Current</t>
  </si>
  <si>
    <t>Incurred But Not Reported (IBNR) - Prior Year</t>
  </si>
  <si>
    <t>Estimated Claims Settlements - Long Term</t>
  </si>
  <si>
    <t>Future L&amp; I Assessments</t>
  </si>
  <si>
    <t>Estimated Unallocated Loss Adjustment</t>
  </si>
  <si>
    <t>Deferred Compensated Payable</t>
  </si>
  <si>
    <t>Notes Payable - Long Term</t>
  </si>
  <si>
    <t>Deferred Outflows of Resources</t>
  </si>
  <si>
    <t>Deferred Inflows of Resources</t>
  </si>
  <si>
    <t>Restricted for Debt Services</t>
  </si>
  <si>
    <t>Restricted for Self Insurance</t>
  </si>
  <si>
    <t>Restricted for Instructional Support Programs</t>
  </si>
  <si>
    <t>Restricted for Noninstructional Support Programs</t>
  </si>
  <si>
    <t>Restricted for Joint Ventures</t>
  </si>
  <si>
    <t>Unrestricted Fund Balance</t>
  </si>
  <si>
    <t>Appropriations</t>
  </si>
  <si>
    <t>Revenues</t>
  </si>
  <si>
    <t>Other Financing Sources</t>
  </si>
  <si>
    <t>a</t>
  </si>
  <si>
    <t>b</t>
  </si>
  <si>
    <t>c</t>
  </si>
  <si>
    <t>STATEMENT OF FIDUCIARY NET POSITION - AGENCY FUNDS</t>
  </si>
  <si>
    <t>Net Assets for Pool Participants</t>
  </si>
  <si>
    <t>Net Investment in Capital Assets</t>
  </si>
  <si>
    <t>Net Cash/Investments Held for Unemployment</t>
  </si>
  <si>
    <t>Net Cash/Investments Held for Compensated Absences</t>
  </si>
  <si>
    <t>Deposits (from school districts)</t>
  </si>
  <si>
    <t>NET POSITION - BEGINNING</t>
  </si>
  <si>
    <t>NET POSITION - ENDING</t>
  </si>
  <si>
    <t>STATEMENT OF CHANGES IN FIDUCIARY NET POSITION - FIDUCIARY FUNDS</t>
  </si>
  <si>
    <t>Claims Reserve-Current</t>
  </si>
  <si>
    <t>IBNR-Prior Year</t>
  </si>
  <si>
    <t>CHANGE IN NET POSITION</t>
  </si>
  <si>
    <t>XXXXXX</t>
  </si>
  <si>
    <t>Amount Due to Pool Participants</t>
  </si>
  <si>
    <t>Public Employees' Retirement System</t>
  </si>
  <si>
    <t xml:space="preserve">State General Purpose - Unassigned </t>
  </si>
  <si>
    <t>Unrestricted for Other</t>
  </si>
  <si>
    <t>Unrestricted Combined</t>
  </si>
  <si>
    <t>Net Pension Liability</t>
  </si>
  <si>
    <t>Deferred Outflow of Pension Plan Investment Earnings</t>
  </si>
  <si>
    <t>Deferred Outflow of Pension Plan Experience Differences</t>
  </si>
  <si>
    <t>Deferred Outflow of Pension Plan Assumption Changes</t>
  </si>
  <si>
    <t>Deferred Outflow of Pension Plan Changes in Proportions</t>
  </si>
  <si>
    <t>Deferred Outflow of Pension Plan Contributions</t>
  </si>
  <si>
    <t>Deferred Inflow of Pension Plan Investment Earnings</t>
  </si>
  <si>
    <t>Deferred Inflow of Pension Plan Experience Differences</t>
  </si>
  <si>
    <t>Deferred Inflow of Pension Plan Assumption Changes</t>
  </si>
  <si>
    <t>Deferred Inflow of Pension Plan Changes in Proportions</t>
  </si>
  <si>
    <t>Unrestricted Fund Balance Net Pension Liability</t>
  </si>
  <si>
    <t>Prior Period Adjustments</t>
  </si>
  <si>
    <t>TOTAL DEFERRED OUTFLOWS OF RESOURCES</t>
  </si>
  <si>
    <t>TOTAL DEFERRED INFLOWS OF RESOURCES</t>
  </si>
  <si>
    <t xml:space="preserve">Note: </t>
  </si>
  <si>
    <t>STATEMENT OF FIDUCIARY NET POSITION - FIDUCIARY FUNDS</t>
  </si>
  <si>
    <t>Cumulative Effect of Change in Accounting Principle</t>
  </si>
  <si>
    <t>Cummulative Effect of Change in Accounting Principal</t>
  </si>
  <si>
    <t>PROPERTY CASUALTY INSURANCE FUND</t>
  </si>
  <si>
    <t>CHILDCARE FUND</t>
  </si>
  <si>
    <r>
      <t>**=('NET POSITION'!D8+'NET POSITION'!D10</t>
    </r>
    <r>
      <rPr>
        <sz val="10"/>
        <color rgb="FFFF0000"/>
        <rFont val="Calibri"/>
        <family val="2"/>
        <scheme val="minor"/>
      </rPr>
      <t>+'NET POSITION'!D24</t>
    </r>
    <r>
      <rPr>
        <sz val="10"/>
        <rFont val="Calibri"/>
        <family val="2"/>
        <scheme val="minor"/>
      </rPr>
      <t>)-D49</t>
    </r>
  </si>
  <si>
    <t>Change in Deferred Outflows</t>
  </si>
  <si>
    <t>Change in Deferred Inflows</t>
  </si>
  <si>
    <t>Change in Net Pension Liability</t>
  </si>
  <si>
    <t>DEFERRED COMPENSATION</t>
  </si>
  <si>
    <t>DELTA HIGH ASB</t>
  </si>
  <si>
    <t>TRUST &amp; AGENCY</t>
  </si>
  <si>
    <t>HEALTH REIMBURSEMENT</t>
  </si>
  <si>
    <t>WSIPC {ESD 123 ONLY}</t>
  </si>
  <si>
    <t xml:space="preserve">   Pension Expense from change in Net Pension Liability</t>
  </si>
  <si>
    <r>
      <t xml:space="preserve">Per GASBS 34, ¶ 110: In the statement of net position, agency fund assets should equal liabilities. </t>
    </r>
    <r>
      <rPr>
        <b/>
        <i/>
        <sz val="10"/>
        <rFont val="Arial"/>
        <family val="2"/>
      </rPr>
      <t xml:space="preserve">Agency funds </t>
    </r>
    <r>
      <rPr>
        <b/>
        <i/>
        <u/>
        <sz val="10"/>
        <rFont val="Arial"/>
        <family val="2"/>
      </rPr>
      <t xml:space="preserve">should not </t>
    </r>
    <r>
      <rPr>
        <b/>
        <i/>
        <sz val="10"/>
        <rFont val="Arial"/>
        <family val="2"/>
      </rPr>
      <t>be reported in the statement of changes in fiducairy net position</t>
    </r>
    <r>
      <rPr>
        <i/>
        <sz val="10"/>
        <rFont val="Arial"/>
        <family val="2"/>
      </rPr>
      <t xml:space="preserve"> to distinguish this type of fund from other fiduciary funds. </t>
    </r>
  </si>
  <si>
    <r>
      <t xml:space="preserve">Per GASBS 34, ¶ 73: Agency funds should be used to report resource held by the reporting government in a purely custodial capacity </t>
    </r>
    <r>
      <rPr>
        <b/>
        <i/>
        <sz val="10"/>
        <rFont val="Arial"/>
        <family val="2"/>
      </rPr>
      <t>(ASSETS EQUAL LIABILITIES) (NET POSITION IS NOT REPORTED)</t>
    </r>
    <r>
      <rPr>
        <i/>
        <sz val="10"/>
        <rFont val="Arial"/>
        <family val="2"/>
      </rPr>
      <t xml:space="preserve">. Agency funds typically involve only the receipt, temporary investment, and remittance of fiduciary resources to individuals, private organizations, or other governments. </t>
    </r>
  </si>
  <si>
    <t xml:space="preserve">Deferred OutFlows – Pension Plans </t>
  </si>
  <si>
    <t>Deferred OutFlows – Refunded Bonds</t>
  </si>
  <si>
    <t>Deferred InFlows – Refunded Bonds</t>
  </si>
  <si>
    <t>Unrestricted on Financial Statement</t>
  </si>
  <si>
    <t>Other Liabilities and Credits</t>
  </si>
  <si>
    <t xml:space="preserve">Please do not change the formulas in this section of the Budgetary Comparison Schedule.  </t>
  </si>
  <si>
    <t>Information Systems</t>
  </si>
  <si>
    <t>Supervision of Instruction</t>
  </si>
  <si>
    <t>Health Related Services</t>
  </si>
  <si>
    <t>Food Services Supervision</t>
  </si>
  <si>
    <t>Food Services Food</t>
  </si>
  <si>
    <t>Food Services Operations</t>
  </si>
  <si>
    <t>Investments_</t>
  </si>
  <si>
    <t>Notes Payable_</t>
  </si>
  <si>
    <t>IBNR_</t>
  </si>
  <si>
    <t>Open Claims_</t>
  </si>
  <si>
    <t>Unallocated Loss Adjustment Expenses_</t>
  </si>
  <si>
    <t>Future L&amp;I Assessments_</t>
  </si>
  <si>
    <t>Bonds Payable_</t>
  </si>
  <si>
    <t>Capital Leases Payable_</t>
  </si>
  <si>
    <t>Compensated Absences_</t>
  </si>
  <si>
    <t>Claim Reserves_</t>
  </si>
  <si>
    <t>Notes 1, 2</t>
  </si>
  <si>
    <t>Other Assets</t>
  </si>
  <si>
    <t>Land and Land Improvements</t>
  </si>
  <si>
    <t>Other Assets_</t>
  </si>
  <si>
    <t>Deferred OutFlows – OPEB Plans</t>
  </si>
  <si>
    <t>Net OPEB Liability</t>
  </si>
  <si>
    <t>Note 6</t>
  </si>
  <si>
    <t>Note 7</t>
  </si>
  <si>
    <t>Note X</t>
  </si>
  <si>
    <t>Deferred InFlows – OPEB Plans</t>
  </si>
  <si>
    <t>Unrestricted for Net OPEB Liability</t>
  </si>
  <si>
    <t>Unrestricted for Net Pension Liability</t>
  </si>
  <si>
    <t xml:space="preserve">   OPEB Expense from change in Net OPEB Liability</t>
  </si>
  <si>
    <t>Pension Expense from change in Net OPEB Liability-</t>
  </si>
  <si>
    <t>Pension Expense from change in Net Pension Liability</t>
  </si>
  <si>
    <t>Change in Net OPEB Liability</t>
  </si>
  <si>
    <t>Other Changes for Insurance Funds</t>
  </si>
  <si>
    <t>Assets</t>
  </si>
  <si>
    <t>Reinsurance Receivable—Current</t>
  </si>
  <si>
    <t>Assessments Receivable—Long-Term</t>
  </si>
  <si>
    <t>Inventory—Supplies and Materials</t>
  </si>
  <si>
    <t>Amount Available for Debt Service</t>
  </si>
  <si>
    <t>Capital Assets—Land</t>
  </si>
  <si>
    <t>Capital Assets—Buildings</t>
  </si>
  <si>
    <t>Capital Assets—Pupil Transportation Equipment</t>
  </si>
  <si>
    <t>Capital Assets—Equipment and Leasehold Improvements</t>
  </si>
  <si>
    <t>Capital Assets—Construction in Progress</t>
  </si>
  <si>
    <t>Accumulated Depreciation—Buildings</t>
  </si>
  <si>
    <t>Accumulated Depreciation—Equipment</t>
  </si>
  <si>
    <t>Budgetary and Expenditure Accounts</t>
  </si>
  <si>
    <t>Expenditures or Expenses</t>
  </si>
  <si>
    <t>Liabilities</t>
  </si>
  <si>
    <t>Contracts and Notes Payable—Current</t>
  </si>
  <si>
    <t>Contracts Payable—Long-Term</t>
  </si>
  <si>
    <t>Estimated Claims Liability—Current</t>
  </si>
  <si>
    <t>Estimated Claims Liability—Long-Term</t>
  </si>
  <si>
    <t>Claims Reserve—Current</t>
  </si>
  <si>
    <t>Claims Reserve—Prior</t>
  </si>
  <si>
    <t>Incurred But Not Reported (IBNR)—Current</t>
  </si>
  <si>
    <t>Incurred But Not Reported (IBNR)—Prior</t>
  </si>
  <si>
    <t>Estimated Claims Settlements—Long-Term</t>
  </si>
  <si>
    <t>Notes Payable—Long-Term</t>
  </si>
  <si>
    <t>Deferred Inflows and Outflows of Resources</t>
  </si>
  <si>
    <t>Deferred Outflows of Resources Pension Plans</t>
  </si>
  <si>
    <t>Deferred Outflows of Resources OPEB Plans</t>
  </si>
  <si>
    <t>Deferred Inflows of Resources Pension Plans</t>
  </si>
  <si>
    <t>Deferred Inflows of Resources OPEB Plans</t>
  </si>
  <si>
    <t>Fund Equity and Net Position</t>
  </si>
  <si>
    <t>Contributed Fund Equity (all unrestricted equity accounts are crosswalked into 890)</t>
  </si>
  <si>
    <t>Unrestricted Fund Balance Net OPEB Liability</t>
  </si>
  <si>
    <t>Budgetary, Revenue, and Other Financing Sources</t>
  </si>
  <si>
    <t>Not listed in ESDAM</t>
  </si>
  <si>
    <t>Name change in 17-18</t>
  </si>
  <si>
    <t>Removed in 17-18</t>
  </si>
  <si>
    <t>New in 17-18</t>
  </si>
  <si>
    <t>OLD VERSION 16-17</t>
  </si>
  <si>
    <t>NEW COA 17-18</t>
  </si>
  <si>
    <t>DISCUSS GL898</t>
  </si>
  <si>
    <t>Fix name in ESDAM</t>
  </si>
  <si>
    <t>Total OPEB Liability</t>
  </si>
  <si>
    <t>PURPOSE</t>
  </si>
  <si>
    <t>TIME SCHEDULE—FORM SPI F-185</t>
  </si>
  <si>
    <t>Utilization of—FORM SPI F-185</t>
  </si>
  <si>
    <t xml:space="preserve">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t>
  </si>
  <si>
    <t>FILING</t>
  </si>
  <si>
    <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t>
  </si>
  <si>
    <t>ASSISTANCE</t>
  </si>
  <si>
    <t>If you have any questions regarding the ESD Annual Financial Statements, please contact Ralph Fortunato, Supervisor ESD Financial Reporting, at 360-725-6304 or Paul Stone, Supervisor ESD Accounting at 360-725-6303. The agency TTY number is 360-664-3631.</t>
  </si>
  <si>
    <t xml:space="preserve">F-185 financial reports not submitted to OSPI in the original format will not be accepted and will require resubmission. A number of informational edits can be found on the F-185. These should be corrected before the F-185 is submitted to OSPI. </t>
  </si>
  <si>
    <t xml:space="preserve">The F-185 Annual Financial Statements and the F-185 template are available on the OSPI website by selecting the “ESD Reports and Resources” link from the School Apportionment website at </t>
  </si>
  <si>
    <t xml:space="preserve">Filing of the Annual Financial Statements is with School Apportionment and Financial Services at OSPI and with Audit Services at the Office of the State Auditor. Form F-185 may be filed electronically via email, with an attached file. </t>
  </si>
  <si>
    <t>The signed Certification Page must still be mailed to: OSPI, School Financial Services, Old Capitol Building, PO Box 47200, Olympia, WA; 98504-7200.</t>
  </si>
  <si>
    <t>OPEB Liability</t>
  </si>
  <si>
    <t>New reporting line item in current liabilities</t>
  </si>
  <si>
    <t>The line item description is changed.</t>
  </si>
  <si>
    <t>OPEB Liability_</t>
  </si>
  <si>
    <t xml:space="preserve">The line item description is changed. </t>
  </si>
  <si>
    <t>Other Liabilities and Credits_</t>
  </si>
  <si>
    <t>Unemployment_</t>
  </si>
  <si>
    <t>Please note: Dash Lines " _ " in the title descriptions are necessary for OSPI F-185 data reporting compilation.</t>
  </si>
  <si>
    <t>removed from Investing section</t>
  </si>
  <si>
    <t xml:space="preserve">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t>
  </si>
  <si>
    <t xml:space="preserve">   Pension Expense</t>
  </si>
  <si>
    <t xml:space="preserve">   OPEB Expense</t>
  </si>
  <si>
    <t xml:space="preserve">Please read these notes. </t>
  </si>
  <si>
    <t xml:space="preserve">When OSPI receives the completed F-185 from the ESD; This is the first schedule we will check for unauthorized changes to the template.  If changes have been made to the formulas, the report will be returned to the ESD for corrections. </t>
  </si>
  <si>
    <t xml:space="preserve">Please test this section to understand how the formulas work. Do not over-write formulas in the yellow highlited cells.  </t>
  </si>
  <si>
    <r>
      <rPr>
        <b/>
        <sz val="10"/>
        <rFont val="Calibri"/>
        <family val="2"/>
        <scheme val="minor"/>
      </rPr>
      <t>Income Credits</t>
    </r>
    <r>
      <rPr>
        <sz val="10"/>
        <rFont val="Calibri"/>
        <family val="2"/>
        <scheme val="minor"/>
      </rPr>
      <t xml:space="preserve"> (Rows 40, 42, and 46) in Columns B, C, and D ARE ENTERED AS </t>
    </r>
    <r>
      <rPr>
        <b/>
        <sz val="10"/>
        <color rgb="FFC00000"/>
        <rFont val="Calibri"/>
        <family val="2"/>
        <scheme val="minor"/>
      </rPr>
      <t xml:space="preserve">POSITIVE </t>
    </r>
    <r>
      <rPr>
        <sz val="10"/>
        <rFont val="Calibri"/>
        <family val="2"/>
        <scheme val="minor"/>
      </rPr>
      <t xml:space="preserve">AMOUNTS.  </t>
    </r>
  </si>
  <si>
    <r>
      <rPr>
        <b/>
        <sz val="10"/>
        <rFont val="Calibri"/>
        <family val="2"/>
        <scheme val="minor"/>
      </rPr>
      <t>Expenditure Debits</t>
    </r>
    <r>
      <rPr>
        <sz val="10"/>
        <rFont val="Calibri"/>
        <family val="2"/>
        <scheme val="minor"/>
      </rPr>
      <t xml:space="preserve"> (Rows 41 and 47) in Columns B, C, and D ARE ENTERED AS </t>
    </r>
    <r>
      <rPr>
        <b/>
        <sz val="10"/>
        <color rgb="FFC00000"/>
        <rFont val="Calibri"/>
        <family val="2"/>
        <scheme val="minor"/>
      </rPr>
      <t>POSITIVE</t>
    </r>
    <r>
      <rPr>
        <sz val="10"/>
        <rFont val="Calibri"/>
        <family val="2"/>
        <scheme val="minor"/>
      </rPr>
      <t xml:space="preserve"> AMOUNTS.  </t>
    </r>
  </si>
  <si>
    <r>
      <rPr>
        <b/>
        <sz val="10"/>
        <color rgb="FFC00000"/>
        <rFont val="Calibri"/>
        <family val="2"/>
        <scheme val="minor"/>
      </rPr>
      <t>Rows 43, 44, and 45</t>
    </r>
    <r>
      <rPr>
        <sz val="10"/>
        <rFont val="Calibri"/>
        <family val="2"/>
        <scheme val="minor"/>
      </rPr>
      <t xml:space="preserve"> are GAIN(LOSSES) and CHANGES. </t>
    </r>
    <r>
      <rPr>
        <b/>
        <sz val="10"/>
        <color rgb="FFC00000"/>
        <rFont val="Calibri"/>
        <family val="2"/>
        <scheme val="minor"/>
      </rPr>
      <t>Report "increases" as positive</t>
    </r>
    <r>
      <rPr>
        <sz val="10"/>
        <rFont val="Calibri"/>
        <family val="2"/>
        <scheme val="minor"/>
      </rPr>
      <t xml:space="preserve"> amounts and </t>
    </r>
    <r>
      <rPr>
        <b/>
        <sz val="10"/>
        <color rgb="FFC00000"/>
        <rFont val="Calibri"/>
        <family val="2"/>
        <scheme val="minor"/>
      </rPr>
      <t>"decreases" as negative</t>
    </r>
    <r>
      <rPr>
        <sz val="10"/>
        <rFont val="Calibri"/>
        <family val="2"/>
        <scheme val="minor"/>
      </rPr>
      <t xml:space="preserve"> amounts.</t>
    </r>
  </si>
  <si>
    <t>F-185 Instructions</t>
  </si>
  <si>
    <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2018–19.</t>
  </si>
  <si>
    <r>
      <t>Because the ESDs prepare the F-185 on an excel template, each ESD may need to modify their financial statements for GAAP presentation.</t>
    </r>
    <r>
      <rPr>
        <b/>
        <sz val="12"/>
        <rFont val="Segoe UI"/>
        <family val="2"/>
      </rPr>
      <t xml:space="preserve"> </t>
    </r>
    <r>
      <rPr>
        <sz val="12"/>
        <rFont val="Segoe UI"/>
        <family val="2"/>
      </rPr>
      <t>If circumstances require the district to modify financial reports, retain a copy of the completed F-185 as submitted to OSPI and prepare appropriate financial statements for other reporting purposes.</t>
    </r>
  </si>
  <si>
    <r>
      <t xml:space="preserve">According to WAC 392-125-085, each ESD must submit a financial report to the Office of Superintendent of Public Instruction (OSPI) within 90 calendar days following the end of its fiscal year. For </t>
    </r>
    <r>
      <rPr>
        <b/>
        <sz val="12"/>
        <rFont val="Segoe UI"/>
        <family val="2"/>
      </rPr>
      <t>FY 2018–19</t>
    </r>
    <r>
      <rPr>
        <sz val="12"/>
        <rFont val="Segoe UI"/>
        <family val="2"/>
      </rPr>
      <t xml:space="preserve">, due to the timing of the Thanksgiving holiday, this due date is </t>
    </r>
    <r>
      <rPr>
        <b/>
        <sz val="12"/>
        <rFont val="Segoe UI"/>
        <family val="2"/>
      </rPr>
      <t>December 2, 2019</t>
    </r>
    <r>
      <rPr>
        <sz val="12"/>
        <rFont val="Segoe UI"/>
        <family val="2"/>
      </rPr>
      <t>. If financial information, applicable to all ESDs, is not available in a timely fashion and deprives the ESDs of the ability to complete their financial reporting by this deadline, OSPI is prepared to extend this due date by up to 30 calendar days.</t>
    </r>
  </si>
  <si>
    <t>CHANGES</t>
  </si>
  <si>
    <t>CHANGE</t>
  </si>
  <si>
    <t>Deferred Gain on Refunding</t>
  </si>
  <si>
    <t>Deferred InFlows Related to Pensions</t>
  </si>
  <si>
    <t>Deferred InFlows Related to OPEB</t>
  </si>
  <si>
    <t>Net Pension Liability_</t>
  </si>
  <si>
    <t>The template does not include a column for discreetly presented component units (if applicable).</t>
  </si>
  <si>
    <t>The template does not include a line for Improvements other than buildings (or Other Improvements) capital assets. Also, “Land” is typically used (instead of “Land and Land Improvements”).</t>
  </si>
  <si>
    <t>Intangible assets and infrastructure are not included in the template (if applicable).</t>
  </si>
  <si>
    <t>The template does not include other deferred outflows/inflows of resources prescribed by GAAP (i.e. Grants Paid in Advance”).</t>
  </si>
  <si>
    <t>Amounts in the financial statements and notes should be reported in whole dollars only, no cents. </t>
  </si>
  <si>
    <r>
      <t xml:space="preserve">The template does not include asset line items for OPEB and Pensions (if applicable). </t>
    </r>
    <r>
      <rPr>
        <sz val="12"/>
        <color rgb="FF000000"/>
        <rFont val="Segoe UI"/>
        <family val="2"/>
      </rPr>
      <t xml:space="preserve"> </t>
    </r>
  </si>
  <si>
    <t>Lines with nothing to report should not be included.</t>
  </si>
  <si>
    <t>GENERAL OBSERVATIONS ABOUT THE F-185 TEMPLATE FROM THE STATE AUDITOR'S OFFICE</t>
  </si>
  <si>
    <r>
      <t>“</t>
    </r>
    <r>
      <rPr>
        <b/>
        <sz val="12"/>
        <rFont val="Segoe UI"/>
        <family val="2"/>
      </rPr>
      <t>Pension Expense</t>
    </r>
    <r>
      <rPr>
        <sz val="12"/>
        <rFont val="Segoe UI"/>
        <family val="2"/>
      </rPr>
      <t>” and “</t>
    </r>
    <r>
      <rPr>
        <b/>
        <sz val="12"/>
        <rFont val="Segoe UI"/>
        <family val="2"/>
      </rPr>
      <t>OPEB Expense</t>
    </r>
    <r>
      <rPr>
        <sz val="12"/>
        <rFont val="Segoe UI"/>
        <family val="2"/>
      </rPr>
      <t>” balances could be misleading. Pension and OPEB expense are generally not noticeable on the operating statement because they are components of salaries and benefits, which are allocated across other balances/activities and funds. By not allocating these adjustments to the balances/activities and funds where salaries and benefits costs are reported, the ESD could be misstating these expense categories on the financial statements.</t>
    </r>
  </si>
  <si>
    <r>
      <t>“</t>
    </r>
    <r>
      <rPr>
        <b/>
        <sz val="12"/>
        <rFont val="Segoe UI"/>
        <family val="2"/>
      </rPr>
      <t>Change in Compensated Absences</t>
    </r>
    <r>
      <rPr>
        <sz val="12"/>
        <rFont val="Segoe UI"/>
        <family val="2"/>
      </rPr>
      <t>” balance could be misleading. Wages and benefits are an operating expense and we would expect any adjustment to be allocated to General Operations and Administration, Instructional Support Programs, and Non-Instructional Support Programs</t>
    </r>
    <r>
      <rPr>
        <i/>
        <sz val="12"/>
        <rFont val="Segoe UI"/>
        <family val="2"/>
      </rPr>
      <t>.</t>
    </r>
  </si>
  <si>
    <t>Several line items include a “_” (i.e. “Unemployment_”). This isn’t a typical presentation. </t>
  </si>
  <si>
    <t>From OSPI:  The “_” in the title description is necessary for reports submitted to OSPI. The tag segregates data for state-wide compilation. This departure from the typical presentation is noted for ESD financial preparers.</t>
  </si>
  <si>
    <r>
      <rPr>
        <b/>
        <sz val="12"/>
        <color rgb="FFC00000"/>
        <rFont val="Segoe UI"/>
        <family val="2"/>
      </rPr>
      <t>PLEASE NOTE:</t>
    </r>
    <r>
      <rPr>
        <sz val="12"/>
        <rFont val="Segoe UI"/>
        <family val="2"/>
      </rPr>
      <t xml:space="preserve"> SAO provides their observations about the F-185 and the ESD Financial Statements prepared for audit purposes — below.</t>
    </r>
  </si>
  <si>
    <t>proprietary fund financial statements</t>
  </si>
  <si>
    <t xml:space="preserve">Since ESDs are proprietary fund type entities, they can also refer to SAO’s guidance on </t>
  </si>
  <si>
    <t>in BARS to help ensure their statements are fairly presented.</t>
  </si>
  <si>
    <r>
      <rPr>
        <sz val="12"/>
        <rFont val="Segoe UI"/>
        <family val="2"/>
      </rPr>
      <t>The</t>
    </r>
    <r>
      <rPr>
        <u/>
        <sz val="12"/>
        <color rgb="FF0000FF"/>
        <rFont val="Segoe UI"/>
        <family val="2"/>
      </rPr>
      <t xml:space="preserve"> GFOA checklist </t>
    </r>
    <r>
      <rPr>
        <sz val="12"/>
        <rFont val="Segoe UI"/>
        <family val="2"/>
      </rPr>
      <t>is also an excellent resource.</t>
    </r>
  </si>
  <si>
    <t>ESD Reports and Resources</t>
  </si>
  <si>
    <r>
      <t>On the Statement of Revenues, Expenses, and Changes in Fund Net Position</t>
    </r>
    <r>
      <rPr>
        <sz val="14"/>
        <color rgb="FF000000"/>
        <rFont val="Segoe UI"/>
        <family val="2"/>
      </rPr>
      <t xml:space="preserve"> </t>
    </r>
  </si>
  <si>
    <t xml:space="preserve">Deferred InFlows – Pension Plans </t>
  </si>
  <si>
    <t>Deferred OutFlows Related to Pensions</t>
  </si>
  <si>
    <t>Deferred OutFlows Related to OPEB</t>
  </si>
  <si>
    <t>Educational Service District #171</t>
  </si>
  <si>
    <t>For the Fiscal Year Ended August 31, 2019</t>
  </si>
  <si>
    <t>FOR THE YEAR ENDED AUGUST 31, 2019</t>
  </si>
  <si>
    <t>For the Year Ended August 31, 2019</t>
  </si>
  <si>
    <t>AUGUST 31, 2019</t>
  </si>
  <si>
    <t>FOR THE FISCAL YEAR ENDED AUGUST 31, 2019</t>
  </si>
  <si>
    <t>Joint Venture Change (WSIPC)</t>
  </si>
  <si>
    <t>2nd</t>
  </si>
  <si>
    <t>January</t>
  </si>
  <si>
    <t>430 Olds Station Rd</t>
  </si>
  <si>
    <t>Wenatchee, WA 98801</t>
  </si>
  <si>
    <t>www.ncesd.org</t>
  </si>
  <si>
    <t>Jason Williams</t>
  </si>
  <si>
    <t>(509) 667-7103</t>
  </si>
  <si>
    <t>jasonw@ncesd.org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</si>
</sst>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4" formatCode="_(&quot;$&quot;* #,##0.00_);_(&quot;$&quot;* \(#,##0.00\);_(&quot;$&quot;* &quot;-&quot;??_);_(@_)"/>
    <numFmt numFmtId="43" formatCode="_(* #,##0.00_);_(* \(#,##0.00\);_(* &quot;-&quot;??_);_(@_)"/>
    <numFmt numFmtId="164" formatCode="\A\u\g.\ \3\1\,\ \1\9\9\4"/>
    <numFmt numFmtId="165" formatCode="0#"/>
  </numFmts>
  <fonts count="7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1"/>
      <name val="Arial"/>
      <family val="2"/>
    </font>
    <font>
      <b/>
      <sz val="11"/>
      <name val="Arial"/>
      <family val="2"/>
    </font>
    <font>
      <b/>
      <sz val="11"/>
      <name val="Arial"/>
      <family val="2"/>
    </font>
    <font>
      <sz val="10"/>
      <name val="Geneva"/>
    </font>
    <font>
      <sz val="10"/>
      <name val="Arial"/>
      <family val="2"/>
    </font>
    <font>
      <sz val="11"/>
      <name val="Arial"/>
      <family val="2"/>
    </font>
    <font>
      <sz val="8"/>
      <name val="Arial"/>
      <family val="2"/>
    </font>
    <font>
      <sz val="9.5"/>
      <name val="Arial"/>
      <family val="2"/>
    </font>
    <font>
      <sz val="9.5"/>
      <name val="Arial"/>
      <family val="2"/>
    </font>
    <font>
      <b/>
      <sz val="10"/>
      <name val="Arial"/>
      <family val="2"/>
    </font>
    <font>
      <sz val="9"/>
      <color indexed="81"/>
      <name val="Tahoma"/>
      <family val="2"/>
    </font>
    <font>
      <b/>
      <sz val="9"/>
      <color indexed="81"/>
      <name val="Tahoma"/>
      <family val="2"/>
    </font>
    <font>
      <u val="singleAccounting"/>
      <sz val="11"/>
      <name val="Arial"/>
      <family val="2"/>
    </font>
    <font>
      <u val="singleAccounting"/>
      <sz val="10"/>
      <name val="Arial"/>
      <family val="2"/>
    </font>
    <font>
      <u val="doubleAccounting"/>
      <sz val="10"/>
      <name val="Arial"/>
      <family val="2"/>
    </font>
    <font>
      <b/>
      <u val="doubleAccounting"/>
      <sz val="10"/>
      <name val="Arial"/>
      <family val="2"/>
    </font>
    <font>
      <sz val="10"/>
      <name val="Arial"/>
      <family val="2"/>
    </font>
    <font>
      <b/>
      <u val="doubleAccounting"/>
      <sz val="11"/>
      <name val="Arial"/>
      <family val="2"/>
    </font>
    <font>
      <sz val="11"/>
      <color rgb="FFFF0000"/>
      <name val="Arial"/>
      <family val="2"/>
    </font>
    <font>
      <b/>
      <sz val="11"/>
      <color rgb="FFFF0000"/>
      <name val="Arial"/>
      <family val="2"/>
    </font>
    <font>
      <u/>
      <sz val="10"/>
      <color theme="10"/>
      <name val="Arial"/>
      <family val="2"/>
    </font>
    <font>
      <sz val="10"/>
      <name val="Helv"/>
    </font>
    <font>
      <sz val="8"/>
      <name val="Helv"/>
    </font>
    <font>
      <sz val="10"/>
      <name val="Arial"/>
      <family val="2"/>
    </font>
    <font>
      <i/>
      <sz val="10"/>
      <name val="Arial"/>
      <family val="2"/>
    </font>
    <font>
      <u/>
      <sz val="10"/>
      <color theme="10"/>
      <name val="Arial"/>
      <family val="2"/>
    </font>
    <font>
      <sz val="10"/>
      <name val="Calibri"/>
      <family val="2"/>
      <scheme val="minor"/>
    </font>
    <font>
      <sz val="10"/>
      <color rgb="FFFF0000"/>
      <name val="Calibri"/>
      <family val="2"/>
      <scheme val="minor"/>
    </font>
    <font>
      <sz val="9"/>
      <name val="Calibri"/>
      <family val="2"/>
      <scheme val="minor"/>
    </font>
    <font>
      <sz val="10"/>
      <name val="Geneva"/>
      <family val="2"/>
    </font>
    <font>
      <b/>
      <i/>
      <sz val="10"/>
      <name val="Arial"/>
      <family val="2"/>
    </font>
    <font>
      <b/>
      <i/>
      <u/>
      <sz val="10"/>
      <name val="Arial"/>
      <family val="2"/>
    </font>
    <font>
      <sz val="11"/>
      <name val="Calibri"/>
      <family val="2"/>
      <scheme val="minor"/>
    </font>
    <font>
      <sz val="12"/>
      <name val="Arial"/>
      <family val="2"/>
    </font>
    <font>
      <b/>
      <i/>
      <sz val="12"/>
      <color rgb="FF5D5B4E"/>
      <name val="Calibri"/>
      <family val="2"/>
    </font>
    <font>
      <sz val="12"/>
      <color rgb="FF5D5B4E"/>
      <name val="Calibri"/>
      <family val="2"/>
    </font>
    <font>
      <sz val="10"/>
      <color rgb="FF5D5B4E"/>
      <name val="Calibri"/>
      <family val="2"/>
      <scheme val="minor"/>
    </font>
    <font>
      <sz val="10"/>
      <color rgb="FF5D5B4E"/>
      <name val="Calibri"/>
      <family val="2"/>
    </font>
    <font>
      <sz val="10"/>
      <color rgb="FF5D5B4E"/>
      <name val="Arial"/>
      <family val="2"/>
    </font>
    <font>
      <sz val="12"/>
      <color rgb="FF5D5B4E"/>
      <name val="Segoe UI"/>
      <family val="2"/>
    </font>
    <font>
      <sz val="12"/>
      <name val="Segoe UI"/>
      <family val="2"/>
    </font>
    <font>
      <b/>
      <sz val="12"/>
      <name val="Segoe UI"/>
      <family val="2"/>
    </font>
    <font>
      <b/>
      <sz val="11"/>
      <color rgb="FFC00000"/>
      <name val="Arial"/>
      <family val="2"/>
    </font>
    <font>
      <b/>
      <sz val="10"/>
      <color rgb="FFC00000"/>
      <name val="Calibri"/>
      <family val="2"/>
      <scheme val="minor"/>
    </font>
    <font>
      <b/>
      <sz val="10"/>
      <name val="Calibri"/>
      <family val="2"/>
      <scheme val="minor"/>
    </font>
    <font>
      <b/>
      <sz val="12"/>
      <color rgb="FFC00000"/>
      <name val="Segoe UI"/>
      <family val="2"/>
    </font>
    <font>
      <b/>
      <sz val="16"/>
      <name val="Segoe UI"/>
      <family val="2"/>
    </font>
    <font>
      <b/>
      <u/>
      <sz val="12"/>
      <name val="Segoe UI"/>
      <family val="2"/>
    </font>
    <font>
      <b/>
      <sz val="10"/>
      <color rgb="FF5D5B4E"/>
      <name val="Arial"/>
      <family val="2"/>
    </font>
    <font>
      <sz val="12"/>
      <color rgb="FF000000"/>
      <name val="Segoe UI"/>
      <family val="2"/>
    </font>
    <font>
      <i/>
      <sz val="11"/>
      <name val="Segoe UI"/>
      <family val="2"/>
    </font>
    <font>
      <i/>
      <sz val="12"/>
      <name val="Segoe UI"/>
      <family val="2"/>
    </font>
    <font>
      <sz val="12"/>
      <color rgb="FFC00000"/>
      <name val="Segoe UI"/>
      <family val="2"/>
    </font>
    <font>
      <u/>
      <sz val="12"/>
      <color rgb="FF0000FF"/>
      <name val="Segoe UI"/>
      <family val="2"/>
    </font>
    <font>
      <b/>
      <u/>
      <sz val="12"/>
      <color theme="10"/>
      <name val="Segoe UI"/>
      <family val="2"/>
    </font>
    <font>
      <b/>
      <sz val="14"/>
      <name val="Segoe UI"/>
      <family val="2"/>
    </font>
    <font>
      <sz val="14"/>
      <color rgb="FF000000"/>
      <name val="Segoe UI"/>
      <family val="2"/>
    </font>
  </fonts>
  <fills count="13">
    <fill>
      <patternFill patternType="none"/>
    </fill>
    <fill>
      <patternFill patternType="gray125"/>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rgb="FFFFD1FF"/>
        <bgColor indexed="64"/>
      </patternFill>
    </fill>
    <fill>
      <patternFill patternType="solid">
        <fgColor theme="6" tint="0.79998168889431442"/>
        <bgColor indexed="64"/>
      </patternFill>
    </fill>
    <fill>
      <patternFill patternType="solid">
        <fgColor rgb="FFCCFFCC"/>
        <bgColor indexed="64"/>
      </patternFill>
    </fill>
    <fill>
      <patternFill patternType="lightGray">
        <fgColor auto="1"/>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50">
    <xf numFmtId="0" fontId="0" fillId="0" borderId="0"/>
    <xf numFmtId="4" fontId="22" fillId="0" borderId="0" applyFont="0" applyFill="0" applyBorder="0" applyAlignment="0" applyProtection="0"/>
    <xf numFmtId="0" fontId="23" fillId="0" borderId="0"/>
    <xf numFmtId="0" fontId="22" fillId="0" borderId="0"/>
    <xf numFmtId="0" fontId="18" fillId="0" borderId="0"/>
    <xf numFmtId="0" fontId="17" fillId="0" borderId="0"/>
    <xf numFmtId="0" fontId="18" fillId="0" borderId="0"/>
    <xf numFmtId="0" fontId="18" fillId="0" borderId="0"/>
    <xf numFmtId="0" fontId="17" fillId="0" borderId="0"/>
    <xf numFmtId="44" fontId="17" fillId="0" borderId="0" applyFont="0" applyFill="0" applyBorder="0" applyAlignment="0" applyProtection="0"/>
    <xf numFmtId="43" fontId="17" fillId="0" borderId="0" applyFont="0" applyFill="0" applyBorder="0" applyAlignment="0" applyProtection="0"/>
    <xf numFmtId="44" fontId="35" fillId="0" borderId="0" applyFont="0" applyFill="0" applyBorder="0" applyAlignment="0" applyProtection="0"/>
    <xf numFmtId="0" fontId="17" fillId="0" borderId="0"/>
    <xf numFmtId="0" fontId="17" fillId="0" borderId="0"/>
    <xf numFmtId="0" fontId="39" fillId="0" borderId="0" applyNumberFormat="0" applyFill="0" applyBorder="0" applyAlignment="0" applyProtection="0"/>
    <xf numFmtId="0" fontId="16" fillId="0" borderId="0"/>
    <xf numFmtId="43" fontId="16" fillId="0" borderId="0" applyFont="0" applyFill="0" applyBorder="0" applyAlignment="0" applyProtection="0"/>
    <xf numFmtId="0" fontId="39" fillId="0" borderId="0" applyNumberFormat="0" applyFill="0" applyBorder="0" applyAlignment="0" applyProtection="0">
      <alignment vertical="top"/>
      <protection locked="0"/>
    </xf>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43" fontId="17"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0" fontId="40" fillId="0" borderId="0"/>
    <xf numFmtId="39" fontId="40"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41" fillId="0" borderId="0"/>
    <xf numFmtId="0" fontId="17" fillId="0" borderId="0"/>
    <xf numFmtId="0" fontId="10" fillId="0" borderId="0"/>
    <xf numFmtId="43" fontId="10" fillId="0" borderId="0" applyFont="0" applyFill="0" applyBorder="0" applyAlignment="0" applyProtection="0"/>
    <xf numFmtId="0" fontId="42" fillId="0" borderId="0"/>
    <xf numFmtId="44" fontId="17"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44" fillId="0" borderId="0" applyNumberFormat="0" applyFill="0" applyBorder="0" applyAlignment="0" applyProtection="0"/>
    <xf numFmtId="0" fontId="17" fillId="0" borderId="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 fontId="48" fillId="0" borderId="0" applyFont="0" applyFill="0" applyBorder="0" applyAlignment="0" applyProtection="0"/>
    <xf numFmtId="0" fontId="48"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39" fillId="0" borderId="0" applyNumberFormat="0" applyFill="0" applyBorder="0" applyAlignment="0" applyProtection="0"/>
  </cellStyleXfs>
  <cellXfs count="467">
    <xf numFmtId="0" fontId="0" fillId="0" borderId="0" xfId="0"/>
    <xf numFmtId="0" fontId="19" fillId="0" borderId="0" xfId="0" applyFont="1"/>
    <xf numFmtId="3" fontId="19" fillId="0" borderId="0" xfId="0" applyNumberFormat="1" applyFont="1"/>
    <xf numFmtId="3" fontId="19" fillId="0" borderId="0" xfId="0" applyNumberFormat="1" applyFont="1" applyAlignment="1">
      <alignment horizontal="center"/>
    </xf>
    <xf numFmtId="0" fontId="20" fillId="0" borderId="0" xfId="0" applyFont="1"/>
    <xf numFmtId="0" fontId="19" fillId="0" borderId="2" xfId="0" applyFont="1" applyBorder="1"/>
    <xf numFmtId="4" fontId="20" fillId="0" borderId="2" xfId="0" applyNumberFormat="1" applyFont="1" applyBorder="1"/>
    <xf numFmtId="4" fontId="19" fillId="0" borderId="0" xfId="0" applyNumberFormat="1" applyFont="1"/>
    <xf numFmtId="3" fontId="19" fillId="0" borderId="0" xfId="0" applyNumberFormat="1" applyFont="1" applyAlignment="1" applyProtection="1">
      <alignment horizontal="center"/>
    </xf>
    <xf numFmtId="4" fontId="19" fillId="0" borderId="2" xfId="0" applyNumberFormat="1" applyFont="1" applyBorder="1"/>
    <xf numFmtId="4" fontId="19" fillId="3" borderId="2" xfId="0" applyNumberFormat="1" applyFont="1" applyFill="1" applyBorder="1" applyProtection="1">
      <protection locked="0"/>
    </xf>
    <xf numFmtId="4" fontId="19" fillId="2" borderId="0" xfId="0" applyNumberFormat="1" applyFont="1" applyFill="1" applyAlignment="1" applyProtection="1">
      <alignment horizontal="center"/>
    </xf>
    <xf numFmtId="4" fontId="19" fillId="0" borderId="0" xfId="0" applyNumberFormat="1" applyFont="1" applyProtection="1"/>
    <xf numFmtId="4" fontId="19" fillId="0" borderId="0" xfId="0" applyNumberFormat="1" applyFont="1" applyAlignment="1" applyProtection="1">
      <alignment horizontal="center"/>
    </xf>
    <xf numFmtId="3" fontId="19" fillId="0" borderId="0" xfId="0" applyNumberFormat="1" applyFont="1" applyProtection="1"/>
    <xf numFmtId="4" fontId="19" fillId="2" borderId="0" xfId="0" applyNumberFormat="1" applyFont="1" applyFill="1" applyProtection="1"/>
    <xf numFmtId="4" fontId="19" fillId="2" borderId="3" xfId="0" applyNumberFormat="1" applyFont="1" applyFill="1" applyBorder="1" applyAlignment="1" applyProtection="1">
      <alignment horizontal="center"/>
    </xf>
    <xf numFmtId="3" fontId="0" fillId="0" borderId="0" xfId="0" applyNumberFormat="1"/>
    <xf numFmtId="0" fontId="19" fillId="0" borderId="0" xfId="0" applyFont="1" applyAlignment="1">
      <alignment horizontal="centerContinuous"/>
    </xf>
    <xf numFmtId="0" fontId="20" fillId="0" borderId="2" xfId="0" applyFont="1" applyBorder="1"/>
    <xf numFmtId="4" fontId="0" fillId="0" borderId="0" xfId="0" applyNumberFormat="1"/>
    <xf numFmtId="0" fontId="19" fillId="0" borderId="0" xfId="0" applyFont="1" applyBorder="1"/>
    <xf numFmtId="0" fontId="19" fillId="2" borderId="0" xfId="0" applyFont="1" applyFill="1"/>
    <xf numFmtId="0" fontId="19" fillId="4" borderId="0" xfId="0" applyFont="1" applyFill="1" applyAlignment="1">
      <alignment horizontal="centerContinuous"/>
    </xf>
    <xf numFmtId="0" fontId="20" fillId="0" borderId="0" xfId="0" applyFont="1" applyAlignment="1">
      <alignment horizontal="centerContinuous"/>
    </xf>
    <xf numFmtId="3" fontId="20" fillId="0" borderId="0" xfId="0" applyNumberFormat="1" applyFont="1" applyAlignment="1" applyProtection="1">
      <alignment horizontal="centerContinuous"/>
      <protection locked="0"/>
    </xf>
    <xf numFmtId="3" fontId="20" fillId="0" borderId="0" xfId="0" applyNumberFormat="1" applyFont="1" applyAlignment="1">
      <alignment horizontal="centerContinuous"/>
    </xf>
    <xf numFmtId="3" fontId="19" fillId="0" borderId="0" xfId="0" applyNumberFormat="1" applyFont="1" applyAlignment="1">
      <alignment horizontal="centerContinuous"/>
    </xf>
    <xf numFmtId="3" fontId="19" fillId="0" borderId="0" xfId="0" applyNumberFormat="1" applyFont="1" applyBorder="1" applyAlignment="1">
      <alignment horizontal="center"/>
    </xf>
    <xf numFmtId="0" fontId="21" fillId="0" borderId="0" xfId="0" applyFont="1"/>
    <xf numFmtId="164" fontId="21" fillId="0" borderId="3" xfId="0" applyNumberFormat="1" applyFont="1" applyBorder="1" applyAlignment="1">
      <alignment horizontal="center"/>
    </xf>
    <xf numFmtId="0" fontId="21" fillId="0" borderId="0" xfId="0" applyFont="1" applyBorder="1"/>
    <xf numFmtId="4" fontId="19" fillId="3" borderId="1" xfId="0" applyNumberFormat="1" applyFont="1" applyFill="1" applyBorder="1" applyProtection="1">
      <protection locked="0"/>
    </xf>
    <xf numFmtId="4" fontId="20" fillId="0" borderId="0" xfId="0" applyNumberFormat="1" applyFont="1"/>
    <xf numFmtId="0" fontId="23" fillId="0" borderId="0" xfId="0" applyFont="1"/>
    <xf numFmtId="4" fontId="19" fillId="5" borderId="2" xfId="0" applyNumberFormat="1" applyFont="1" applyFill="1" applyBorder="1" applyProtection="1">
      <protection locked="0"/>
    </xf>
    <xf numFmtId="4" fontId="19" fillId="3" borderId="1" xfId="0" applyNumberFormat="1" applyFont="1" applyFill="1" applyBorder="1" applyAlignment="1" applyProtection="1">
      <alignment horizontal="right"/>
      <protection locked="0"/>
    </xf>
    <xf numFmtId="4" fontId="20" fillId="0" borderId="3" xfId="0" applyNumberFormat="1" applyFont="1" applyBorder="1"/>
    <xf numFmtId="3" fontId="19" fillId="0" borderId="0" xfId="0" applyNumberFormat="1" applyFont="1" applyAlignment="1" applyProtection="1">
      <alignment horizontal="right"/>
    </xf>
    <xf numFmtId="4" fontId="19" fillId="0" borderId="0" xfId="0" applyNumberFormat="1" applyFont="1" applyFill="1" applyAlignment="1" applyProtection="1">
      <alignment horizontal="center"/>
    </xf>
    <xf numFmtId="4" fontId="20" fillId="0" borderId="0" xfId="0" applyNumberFormat="1" applyFont="1" applyBorder="1"/>
    <xf numFmtId="4" fontId="19" fillId="0" borderId="0" xfId="0" applyNumberFormat="1" applyFont="1" applyBorder="1" applyAlignment="1" applyProtection="1">
      <alignment horizontal="center"/>
    </xf>
    <xf numFmtId="0" fontId="19" fillId="0" borderId="0" xfId="0" applyFont="1" applyAlignment="1">
      <alignment horizontal="right"/>
    </xf>
    <xf numFmtId="4" fontId="20" fillId="4" borderId="0" xfId="0" applyNumberFormat="1" applyFont="1" applyFill="1" applyAlignment="1">
      <alignment horizontal="centerContinuous"/>
    </xf>
    <xf numFmtId="164" fontId="21" fillId="4" borderId="3" xfId="0" applyNumberFormat="1" applyFont="1" applyFill="1" applyBorder="1" applyAlignment="1">
      <alignment horizontal="center"/>
    </xf>
    <xf numFmtId="3" fontId="20" fillId="4" borderId="0" xfId="0" applyNumberFormat="1" applyFont="1" applyFill="1" applyAlignment="1">
      <alignment horizontal="centerContinuous"/>
    </xf>
    <xf numFmtId="3" fontId="19" fillId="4" borderId="0" xfId="0" applyNumberFormat="1" applyFont="1" applyFill="1" applyAlignment="1">
      <alignment horizontal="centerContinuous"/>
    </xf>
    <xf numFmtId="3" fontId="20" fillId="4" borderId="0" xfId="0" applyNumberFormat="1" applyFont="1" applyFill="1" applyAlignment="1" applyProtection="1">
      <alignment horizontal="centerContinuous"/>
      <protection locked="0"/>
    </xf>
    <xf numFmtId="0" fontId="24" fillId="0" borderId="0" xfId="0" applyFont="1"/>
    <xf numFmtId="37" fontId="26" fillId="0" borderId="0" xfId="4" applyNumberFormat="1" applyFont="1" applyBorder="1"/>
    <xf numFmtId="0" fontId="24" fillId="0" borderId="0" xfId="0" applyFont="1" applyBorder="1"/>
    <xf numFmtId="37" fontId="23" fillId="0" borderId="0" xfId="5" applyNumberFormat="1" applyFont="1" applyBorder="1"/>
    <xf numFmtId="0" fontId="17" fillId="0" borderId="0" xfId="6" applyFont="1" applyBorder="1"/>
    <xf numFmtId="4" fontId="24" fillId="0" borderId="0" xfId="0" applyNumberFormat="1" applyFont="1" applyBorder="1"/>
    <xf numFmtId="4" fontId="24" fillId="0" borderId="0" xfId="0" applyNumberFormat="1" applyFont="1" applyBorder="1" applyProtection="1"/>
    <xf numFmtId="14" fontId="0" fillId="0" borderId="0" xfId="0" applyNumberFormat="1"/>
    <xf numFmtId="41" fontId="0" fillId="0" borderId="0" xfId="0" applyNumberFormat="1"/>
    <xf numFmtId="37" fontId="27" fillId="0" borderId="0" xfId="4" applyNumberFormat="1" applyFont="1" applyBorder="1" applyAlignment="1">
      <alignment horizontal="center"/>
    </xf>
    <xf numFmtId="37" fontId="27" fillId="0" borderId="0" xfId="4" applyNumberFormat="1" applyFont="1" applyBorder="1"/>
    <xf numFmtId="37" fontId="27" fillId="0" borderId="0" xfId="4" applyNumberFormat="1" applyFont="1" applyBorder="1" applyAlignment="1">
      <alignment horizontal="left"/>
    </xf>
    <xf numFmtId="0" fontId="17" fillId="0" borderId="0" xfId="7" applyFont="1" applyBorder="1"/>
    <xf numFmtId="0" fontId="17" fillId="0" borderId="0" xfId="7" applyFont="1" applyBorder="1" applyAlignment="1">
      <alignment horizontal="left"/>
    </xf>
    <xf numFmtId="0" fontId="23" fillId="0" borderId="0" xfId="0" applyFont="1" applyBorder="1"/>
    <xf numFmtId="41" fontId="24" fillId="0" borderId="0" xfId="0" applyNumberFormat="1" applyFont="1"/>
    <xf numFmtId="43" fontId="24" fillId="0" borderId="0" xfId="0" applyNumberFormat="1" applyFont="1"/>
    <xf numFmtId="43" fontId="0" fillId="0" borderId="0" xfId="0" applyNumberFormat="1"/>
    <xf numFmtId="41" fontId="26" fillId="0" borderId="0" xfId="4" applyNumberFormat="1" applyFont="1" applyBorder="1" applyAlignment="1">
      <alignment horizontal="center"/>
    </xf>
    <xf numFmtId="41" fontId="24" fillId="0" borderId="0" xfId="0" applyNumberFormat="1" applyFont="1" applyBorder="1"/>
    <xf numFmtId="41" fontId="17" fillId="0" borderId="0" xfId="7" applyNumberFormat="1" applyFont="1" applyBorder="1"/>
    <xf numFmtId="41" fontId="17" fillId="0" borderId="0" xfId="7" applyNumberFormat="1" applyFont="1" applyBorder="1" applyAlignment="1">
      <alignment horizontal="center"/>
    </xf>
    <xf numFmtId="41" fontId="17" fillId="0" borderId="0" xfId="7" applyNumberFormat="1" applyFont="1" applyBorder="1" applyProtection="1"/>
    <xf numFmtId="41" fontId="23" fillId="0" borderId="0" xfId="5" applyNumberFormat="1" applyFont="1" applyBorder="1"/>
    <xf numFmtId="41" fontId="17" fillId="0" borderId="0" xfId="7" quotePrefix="1" applyNumberFormat="1" applyFont="1" applyBorder="1" applyAlignment="1">
      <alignment horizontal="center"/>
    </xf>
    <xf numFmtId="0" fontId="0" fillId="0" borderId="0" xfId="0" applyNumberFormat="1"/>
    <xf numFmtId="14" fontId="24" fillId="0" borderId="0" xfId="0" applyNumberFormat="1" applyFont="1"/>
    <xf numFmtId="14" fontId="27" fillId="0" borderId="0" xfId="4" applyNumberFormat="1" applyFont="1" applyBorder="1" applyAlignment="1">
      <alignment horizontal="center"/>
    </xf>
    <xf numFmtId="0" fontId="19" fillId="0" borderId="0" xfId="8" applyFont="1" applyAlignment="1">
      <alignment horizontal="centerContinuous"/>
    </xf>
    <xf numFmtId="0" fontId="19" fillId="0" borderId="0" xfId="8" applyFont="1" applyFill="1" applyAlignment="1">
      <alignment horizontal="centerContinuous"/>
    </xf>
    <xf numFmtId="0" fontId="17" fillId="0" borderId="0" xfId="8"/>
    <xf numFmtId="4" fontId="19" fillId="0" borderId="0" xfId="8" applyNumberFormat="1" applyFont="1" applyAlignment="1">
      <alignment horizontal="centerContinuous"/>
    </xf>
    <xf numFmtId="4" fontId="19" fillId="0" borderId="0" xfId="8" applyNumberFormat="1" applyFont="1" applyFill="1" applyAlignment="1">
      <alignment horizontal="centerContinuous"/>
    </xf>
    <xf numFmtId="0" fontId="20" fillId="0" borderId="0" xfId="8" applyFont="1" applyAlignment="1">
      <alignment horizontal="left"/>
    </xf>
    <xf numFmtId="0" fontId="19" fillId="0" borderId="0" xfId="8" applyFont="1"/>
    <xf numFmtId="4" fontId="19" fillId="0" borderId="0" xfId="8" applyNumberFormat="1" applyFont="1"/>
    <xf numFmtId="0" fontId="17" fillId="0" borderId="0" xfId="8" applyFill="1"/>
    <xf numFmtId="0" fontId="19" fillId="0" borderId="0" xfId="8" applyFont="1" applyAlignment="1">
      <alignment horizontal="center"/>
    </xf>
    <xf numFmtId="44" fontId="19" fillId="0" borderId="0" xfId="9" applyFont="1" applyFill="1" applyBorder="1" applyProtection="1">
      <protection locked="0"/>
    </xf>
    <xf numFmtId="43" fontId="19" fillId="0" borderId="0" xfId="10" applyFont="1" applyFill="1" applyBorder="1" applyProtection="1">
      <protection locked="0"/>
    </xf>
    <xf numFmtId="0" fontId="19" fillId="0" borderId="0" xfId="8" quotePrefix="1" applyFont="1" applyAlignment="1">
      <alignment horizontal="center"/>
    </xf>
    <xf numFmtId="4" fontId="19" fillId="0" borderId="0" xfId="8" applyNumberFormat="1" applyFont="1" applyBorder="1"/>
    <xf numFmtId="4" fontId="19" fillId="0" borderId="0" xfId="8" applyNumberFormat="1" applyFont="1" applyFill="1" applyBorder="1" applyProtection="1">
      <protection locked="0"/>
    </xf>
    <xf numFmtId="43" fontId="31" fillId="0" borderId="0" xfId="10" applyFont="1" applyFill="1" applyBorder="1" applyProtection="1">
      <protection locked="0"/>
    </xf>
    <xf numFmtId="0" fontId="20" fillId="0" borderId="0" xfId="8" applyFont="1"/>
    <xf numFmtId="4" fontId="17" fillId="0" borderId="0" xfId="8" applyNumberFormat="1" applyFill="1"/>
    <xf numFmtId="44" fontId="19" fillId="0" borderId="0" xfId="9" applyFont="1" applyFill="1" applyBorder="1"/>
    <xf numFmtId="0" fontId="17" fillId="0" borderId="0" xfId="8" applyAlignment="1">
      <alignment horizontal="center"/>
    </xf>
    <xf numFmtId="4" fontId="17" fillId="0" borderId="0" xfId="8" applyNumberFormat="1"/>
    <xf numFmtId="4" fontId="19" fillId="0" borderId="0" xfId="8" applyNumberFormat="1" applyFont="1" applyFill="1"/>
    <xf numFmtId="44" fontId="0" fillId="0" borderId="0" xfId="9" applyFont="1" applyFill="1"/>
    <xf numFmtId="43" fontId="0" fillId="0" borderId="0" xfId="10" applyFont="1" applyFill="1"/>
    <xf numFmtId="0" fontId="19" fillId="0" borderId="0" xfId="8" applyFont="1" applyFill="1"/>
    <xf numFmtId="43" fontId="32" fillId="0" borderId="0" xfId="10" applyFont="1" applyFill="1"/>
    <xf numFmtId="43" fontId="19" fillId="0" borderId="0" xfId="10" applyFont="1" applyFill="1" applyBorder="1"/>
    <xf numFmtId="44" fontId="33" fillId="0" borderId="0" xfId="9" applyFont="1" applyFill="1"/>
    <xf numFmtId="0" fontId="17" fillId="0" borderId="0" xfId="8" applyFont="1"/>
    <xf numFmtId="4" fontId="17" fillId="0" borderId="0" xfId="8" applyNumberFormat="1" applyFont="1" applyFill="1"/>
    <xf numFmtId="0" fontId="17" fillId="0" borderId="0" xfId="8" applyFont="1" applyAlignment="1">
      <alignment horizontal="left"/>
    </xf>
    <xf numFmtId="0" fontId="17" fillId="0" borderId="0" xfId="8" applyFont="1" applyFill="1"/>
    <xf numFmtId="4" fontId="20" fillId="0" borderId="0" xfId="8" applyNumberFormat="1" applyFont="1" applyAlignment="1" applyProtection="1">
      <alignment horizontal="centerContinuous"/>
      <protection locked="0"/>
    </xf>
    <xf numFmtId="0" fontId="17" fillId="0" borderId="0" xfId="8" applyAlignment="1">
      <alignment horizontal="centerContinuous"/>
    </xf>
    <xf numFmtId="4" fontId="20" fillId="0" borderId="0" xfId="8" applyNumberFormat="1" applyFont="1" applyAlignment="1">
      <alignment horizontal="centerContinuous"/>
    </xf>
    <xf numFmtId="0" fontId="20" fillId="0" borderId="0" xfId="8" applyFont="1" applyAlignment="1">
      <alignment horizontal="centerContinuous"/>
    </xf>
    <xf numFmtId="0" fontId="20" fillId="0" borderId="0" xfId="8" applyFont="1" applyFill="1" applyAlignment="1">
      <alignment horizontal="centerContinuous"/>
    </xf>
    <xf numFmtId="0" fontId="17" fillId="0" borderId="0" xfId="8" applyFont="1" applyAlignment="1">
      <alignment horizontal="centerContinuous"/>
    </xf>
    <xf numFmtId="4" fontId="20" fillId="0" borderId="0" xfId="8" applyNumberFormat="1" applyFont="1" applyFill="1" applyAlignment="1">
      <alignment horizontal="centerContinuous"/>
    </xf>
    <xf numFmtId="0" fontId="19" fillId="0" borderId="0" xfId="8" applyFont="1" applyAlignment="1">
      <alignment horizontal="left"/>
    </xf>
    <xf numFmtId="4" fontId="20" fillId="0" borderId="0" xfId="8" applyNumberFormat="1" applyFont="1" applyAlignment="1">
      <alignment horizontal="center"/>
    </xf>
    <xf numFmtId="4" fontId="17" fillId="0" borderId="0" xfId="8" applyNumberFormat="1" applyFont="1"/>
    <xf numFmtId="165" fontId="19" fillId="0" borderId="0" xfId="8" quotePrefix="1" applyNumberFormat="1" applyFont="1" applyAlignment="1">
      <alignment horizontal="left"/>
    </xf>
    <xf numFmtId="43" fontId="32" fillId="0" borderId="0" xfId="10" applyFont="1" applyFill="1" applyBorder="1"/>
    <xf numFmtId="44" fontId="19" fillId="0" borderId="0" xfId="9" applyFont="1" applyBorder="1"/>
    <xf numFmtId="4" fontId="19" fillId="0" borderId="0" xfId="8" applyNumberFormat="1" applyFont="1" applyFill="1" applyBorder="1"/>
    <xf numFmtId="39" fontId="28" fillId="0" borderId="0" xfId="8" applyNumberFormat="1" applyFont="1" applyFill="1" applyBorder="1"/>
    <xf numFmtId="0" fontId="20" fillId="0" borderId="0" xfId="8" applyFont="1" applyAlignment="1">
      <alignment vertical="center"/>
    </xf>
    <xf numFmtId="0" fontId="17" fillId="0" borderId="0" xfId="8" applyFont="1" applyBorder="1"/>
    <xf numFmtId="0" fontId="19" fillId="0" borderId="0" xfId="8" applyFont="1" applyFill="1" applyBorder="1"/>
    <xf numFmtId="4" fontId="28" fillId="0" borderId="0" xfId="8" applyNumberFormat="1" applyFont="1"/>
    <xf numFmtId="4" fontId="28" fillId="0" borderId="0" xfId="8" applyNumberFormat="1" applyFont="1" applyBorder="1"/>
    <xf numFmtId="4" fontId="17" fillId="0" borderId="0" xfId="8" applyNumberFormat="1" applyFont="1" applyBorder="1"/>
    <xf numFmtId="4" fontId="17" fillId="0" borderId="0" xfId="8" applyNumberFormat="1" applyFont="1" applyBorder="1" applyAlignment="1">
      <alignment horizontal="center"/>
    </xf>
    <xf numFmtId="0" fontId="17" fillId="0" borderId="0" xfId="8" applyFont="1" applyBorder="1" applyAlignment="1">
      <alignment horizontal="left"/>
    </xf>
    <xf numFmtId="0" fontId="17" fillId="0" borderId="0" xfId="8" applyFont="1" applyBorder="1" applyAlignment="1">
      <alignment horizontal="center"/>
    </xf>
    <xf numFmtId="37" fontId="17" fillId="0" borderId="0" xfId="8" applyNumberFormat="1" applyFont="1" applyFill="1" applyBorder="1" applyAlignment="1">
      <alignment horizontal="left"/>
    </xf>
    <xf numFmtId="39" fontId="17" fillId="0" borderId="0" xfId="8" applyNumberFormat="1" applyFont="1" applyFill="1" applyBorder="1"/>
    <xf numFmtId="43" fontId="17" fillId="0" borderId="0" xfId="10" applyFont="1" applyFill="1" applyBorder="1"/>
    <xf numFmtId="43" fontId="17" fillId="0" borderId="0" xfId="10" applyFont="1" applyFill="1" applyBorder="1" applyAlignment="1">
      <alignment horizontal="center"/>
    </xf>
    <xf numFmtId="39" fontId="17" fillId="0" borderId="0" xfId="8" applyNumberFormat="1" applyFont="1" applyFill="1"/>
    <xf numFmtId="43" fontId="32" fillId="0" borderId="0" xfId="10" applyFont="1" applyFill="1" applyBorder="1" applyAlignment="1">
      <alignment horizontal="center"/>
    </xf>
    <xf numFmtId="39" fontId="28" fillId="0" borderId="0" xfId="8" applyNumberFormat="1" applyFont="1" applyFill="1" applyBorder="1" applyAlignment="1">
      <alignment horizontal="left"/>
    </xf>
    <xf numFmtId="43" fontId="34" fillId="0" borderId="0" xfId="10" applyFont="1" applyFill="1" applyBorder="1"/>
    <xf numFmtId="39" fontId="28" fillId="0" borderId="0" xfId="8" applyNumberFormat="1" applyFont="1" applyFill="1"/>
    <xf numFmtId="39" fontId="17" fillId="0" borderId="0" xfId="8" applyNumberFormat="1" applyFont="1" applyFill="1" applyBorder="1" applyAlignment="1">
      <alignment horizontal="left"/>
    </xf>
    <xf numFmtId="39" fontId="17" fillId="0" borderId="0" xfId="8" applyNumberFormat="1" applyFont="1" applyFill="1" applyAlignment="1">
      <alignment horizontal="center"/>
    </xf>
    <xf numFmtId="39" fontId="17" fillId="0" borderId="0" xfId="8" applyNumberFormat="1" applyFont="1" applyFill="1" applyBorder="1" applyAlignment="1">
      <alignment horizontal="center"/>
    </xf>
    <xf numFmtId="43" fontId="0" fillId="0" borderId="0" xfId="10" applyFont="1"/>
    <xf numFmtId="43" fontId="17" fillId="0" borderId="0" xfId="10" applyFont="1" applyFill="1" applyBorder="1" applyProtection="1">
      <protection locked="0"/>
    </xf>
    <xf numFmtId="37" fontId="28" fillId="0" borderId="0" xfId="8" applyNumberFormat="1" applyFont="1" applyFill="1" applyBorder="1" applyAlignment="1">
      <alignment horizontal="left"/>
    </xf>
    <xf numFmtId="37" fontId="17" fillId="0" borderId="0" xfId="8" applyNumberFormat="1" applyFont="1" applyFill="1"/>
    <xf numFmtId="37" fontId="17" fillId="0" borderId="0" xfId="8" applyNumberFormat="1" applyFont="1" applyFill="1" applyAlignment="1">
      <alignment horizontal="left"/>
    </xf>
    <xf numFmtId="37" fontId="28" fillId="0" borderId="0" xfId="8" applyNumberFormat="1" applyFont="1" applyFill="1" applyBorder="1"/>
    <xf numFmtId="37" fontId="28" fillId="0" borderId="0" xfId="8" applyNumberFormat="1" applyFont="1" applyFill="1"/>
    <xf numFmtId="37" fontId="17" fillId="0" borderId="0" xfId="8" applyNumberFormat="1" applyFont="1" applyFill="1" applyBorder="1"/>
    <xf numFmtId="39" fontId="17" fillId="0" borderId="0" xfId="8" applyNumberFormat="1" applyFont="1" applyFill="1" applyBorder="1" applyProtection="1">
      <protection locked="0"/>
    </xf>
    <xf numFmtId="43" fontId="17" fillId="0" borderId="0" xfId="10" applyFont="1" applyFill="1" applyBorder="1" applyAlignment="1" applyProtection="1">
      <alignment horizontal="center"/>
      <protection locked="0"/>
    </xf>
    <xf numFmtId="39" fontId="17" fillId="0" borderId="0" xfId="8" applyNumberFormat="1" applyFont="1" applyFill="1" applyAlignment="1">
      <alignment horizontal="left"/>
    </xf>
    <xf numFmtId="0" fontId="19" fillId="0" borderId="0" xfId="8" applyFont="1" applyAlignment="1">
      <alignment horizontal="left" vertical="center"/>
    </xf>
    <xf numFmtId="43" fontId="17" fillId="0" borderId="0" xfId="10" applyFont="1" applyAlignment="1">
      <alignment horizontal="center"/>
    </xf>
    <xf numFmtId="43" fontId="17" fillId="0" borderId="0" xfId="10" applyFont="1" applyFill="1"/>
    <xf numFmtId="0" fontId="19" fillId="0" borderId="0" xfId="8" applyFont="1" applyFill="1" applyAlignment="1">
      <alignment horizontal="left"/>
    </xf>
    <xf numFmtId="43" fontId="32" fillId="0" borderId="0" xfId="10" applyFont="1" applyFill="1" applyBorder="1" applyProtection="1">
      <protection locked="0"/>
    </xf>
    <xf numFmtId="43" fontId="31" fillId="0" borderId="0" xfId="10" applyFont="1" applyFill="1" applyBorder="1"/>
    <xf numFmtId="44" fontId="36" fillId="0" borderId="0" xfId="9" applyFont="1" applyFill="1" applyBorder="1"/>
    <xf numFmtId="0" fontId="37" fillId="0" borderId="0" xfId="8" applyFont="1" applyBorder="1"/>
    <xf numFmtId="4" fontId="38" fillId="0" borderId="0" xfId="8" applyNumberFormat="1" applyFont="1" applyBorder="1"/>
    <xf numFmtId="0" fontId="19" fillId="0" borderId="0" xfId="8" applyFont="1" applyBorder="1"/>
    <xf numFmtId="39" fontId="19" fillId="0" borderId="0" xfId="8" applyNumberFormat="1" applyFont="1" applyFill="1"/>
    <xf numFmtId="39" fontId="20" fillId="0" borderId="0" xfId="8" applyNumberFormat="1" applyFont="1" applyFill="1" applyBorder="1"/>
    <xf numFmtId="0" fontId="19" fillId="0" borderId="0" xfId="8" applyFont="1" applyFill="1" applyAlignment="1">
      <alignment horizontal="center"/>
    </xf>
    <xf numFmtId="0" fontId="0" fillId="0" borderId="0" xfId="0" applyFill="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0" fontId="17" fillId="0" borderId="0" xfId="8" applyFont="1"/>
    <xf numFmtId="0" fontId="17" fillId="0" borderId="0" xfId="8" applyFont="1" applyFill="1"/>
    <xf numFmtId="4" fontId="17" fillId="0" borderId="0" xfId="8" applyNumberFormat="1" applyFont="1"/>
    <xf numFmtId="0" fontId="28" fillId="0" borderId="0" xfId="8" applyFont="1" applyFill="1"/>
    <xf numFmtId="0" fontId="17" fillId="0" borderId="0" xfId="8" applyFont="1" applyAlignment="1">
      <alignment vertical="center"/>
    </xf>
    <xf numFmtId="0" fontId="17" fillId="0" borderId="0" xfId="14" applyFont="1" applyFill="1" applyProtection="1"/>
    <xf numFmtId="0" fontId="17" fillId="0" borderId="0" xfId="14" applyFont="1" applyFill="1" applyAlignment="1" applyProtection="1">
      <alignment horizontal="center"/>
    </xf>
    <xf numFmtId="0" fontId="17" fillId="0" borderId="0" xfId="14" applyFont="1"/>
    <xf numFmtId="0" fontId="17" fillId="0" borderId="0" xfId="14" applyFont="1" applyFill="1" applyAlignment="1" applyProtection="1"/>
    <xf numFmtId="0" fontId="17" fillId="0" borderId="3" xfId="14" applyFont="1" applyFill="1" applyBorder="1" applyProtection="1"/>
    <xf numFmtId="0" fontId="17" fillId="0" borderId="0" xfId="14" applyFont="1" applyFill="1" applyAlignment="1" applyProtection="1">
      <alignment horizontal="right"/>
    </xf>
    <xf numFmtId="0" fontId="17" fillId="0" borderId="0" xfId="14" applyFont="1" applyFill="1" applyAlignment="1" applyProtection="1">
      <alignment horizontal="centerContinuous"/>
    </xf>
    <xf numFmtId="0" fontId="17" fillId="0" borderId="0" xfId="14" applyFont="1" applyAlignment="1">
      <alignment horizontal="centerContinuous"/>
    </xf>
    <xf numFmtId="0" fontId="17" fillId="0" borderId="0" xfId="14" applyFont="1" applyBorder="1" applyAlignment="1">
      <alignment horizontal="left" indent="1"/>
    </xf>
    <xf numFmtId="43" fontId="17" fillId="0" borderId="0" xfId="14" applyNumberFormat="1" applyFont="1" applyFill="1" applyBorder="1" applyProtection="1">
      <protection locked="0"/>
    </xf>
    <xf numFmtId="43" fontId="17" fillId="0" borderId="0" xfId="14" applyNumberFormat="1" applyFont="1"/>
    <xf numFmtId="0" fontId="17" fillId="0" borderId="0" xfId="14" applyFont="1" applyBorder="1" applyAlignment="1">
      <alignment horizontal="left" indent="2"/>
    </xf>
    <xf numFmtId="4" fontId="17" fillId="0" borderId="0" xfId="14" applyNumberFormat="1" applyFont="1" applyBorder="1"/>
    <xf numFmtId="43" fontId="17" fillId="0" borderId="5" xfId="14" applyNumberFormat="1" applyFont="1" applyFill="1" applyBorder="1"/>
    <xf numFmtId="0" fontId="17" fillId="0" borderId="0" xfId="14" applyFont="1" applyBorder="1"/>
    <xf numFmtId="43" fontId="17" fillId="0" borderId="0" xfId="14" applyNumberFormat="1" applyFont="1" applyFill="1" applyBorder="1"/>
    <xf numFmtId="43" fontId="17" fillId="0" borderId="0" xfId="14" applyNumberFormat="1" applyFont="1" applyFill="1" applyBorder="1" applyAlignment="1">
      <alignment horizontal="center"/>
    </xf>
    <xf numFmtId="4" fontId="17" fillId="0" borderId="0" xfId="14" applyNumberFormat="1" applyFont="1" applyBorder="1" applyAlignment="1">
      <alignment horizontal="left" indent="1"/>
    </xf>
    <xf numFmtId="4" fontId="17" fillId="0" borderId="0" xfId="14" applyNumberFormat="1" applyFont="1" applyFill="1" applyBorder="1"/>
    <xf numFmtId="43" fontId="17" fillId="0" borderId="6" xfId="14" applyNumberFormat="1" applyFont="1" applyFill="1" applyBorder="1"/>
    <xf numFmtId="0" fontId="17" fillId="0" borderId="0" xfId="14" applyFont="1" applyAlignment="1">
      <alignment horizontal="right"/>
    </xf>
    <xf numFmtId="44" fontId="17" fillId="0" borderId="0" xfId="11" applyFont="1"/>
    <xf numFmtId="44" fontId="17" fillId="0" borderId="0" xfId="11" applyFont="1" applyAlignment="1">
      <alignment horizontal="centerContinuous"/>
    </xf>
    <xf numFmtId="44" fontId="17" fillId="0" borderId="4" xfId="11" applyFont="1" applyBorder="1" applyAlignment="1">
      <alignment horizontal="center" vertical="center" wrapText="1"/>
    </xf>
    <xf numFmtId="44" fontId="17" fillId="6" borderId="0" xfId="11" applyFont="1" applyFill="1"/>
    <xf numFmtId="44" fontId="17" fillId="0" borderId="0" xfId="11" applyFont="1" applyFill="1"/>
    <xf numFmtId="44" fontId="17" fillId="0" borderId="0" xfId="11" applyFont="1" applyBorder="1" applyAlignment="1">
      <alignment horizontal="left" indent="1"/>
    </xf>
    <xf numFmtId="44" fontId="17" fillId="0" borderId="0" xfId="11" applyFont="1" applyFill="1" applyBorder="1" applyProtection="1">
      <protection locked="0"/>
    </xf>
    <xf numFmtId="44" fontId="17" fillId="0" borderId="0" xfId="11" applyFont="1" applyFill="1" applyBorder="1" applyAlignment="1">
      <alignment horizontal="left" indent="1"/>
    </xf>
    <xf numFmtId="44" fontId="17" fillId="0" borderId="0" xfId="11" applyFont="1" applyBorder="1" applyAlignment="1">
      <alignment horizontal="left" indent="2"/>
    </xf>
    <xf numFmtId="44" fontId="17" fillId="0" borderId="0" xfId="11" applyFont="1" applyBorder="1"/>
    <xf numFmtId="44" fontId="17" fillId="0" borderId="5" xfId="11" applyFont="1" applyFill="1" applyBorder="1"/>
    <xf numFmtId="44" fontId="17" fillId="0" borderId="0" xfId="11" applyFont="1" applyFill="1" applyBorder="1"/>
    <xf numFmtId="44" fontId="17" fillId="0" borderId="0" xfId="11" applyFont="1" applyFill="1" applyBorder="1" applyAlignment="1">
      <alignment horizontal="center"/>
    </xf>
    <xf numFmtId="44" fontId="17" fillId="0" borderId="3" xfId="11" applyFont="1" applyFill="1" applyBorder="1" applyProtection="1">
      <protection locked="0"/>
    </xf>
    <xf numFmtId="44" fontId="17" fillId="6" borderId="0" xfId="11" applyFont="1" applyFill="1" applyBorder="1"/>
    <xf numFmtId="44" fontId="17" fillId="6" borderId="0" xfId="11" applyFont="1" applyFill="1" applyBorder="1" applyAlignment="1">
      <alignment horizontal="center"/>
    </xf>
    <xf numFmtId="44" fontId="17" fillId="6" borderId="0" xfId="11" applyFont="1" applyFill="1" applyBorder="1" applyProtection="1">
      <protection locked="0"/>
    </xf>
    <xf numFmtId="44" fontId="17" fillId="0" borderId="6" xfId="11" applyFont="1" applyFill="1" applyBorder="1"/>
    <xf numFmtId="44" fontId="17" fillId="0" borderId="0" xfId="11" applyFont="1" applyAlignment="1">
      <alignment horizontal="right"/>
    </xf>
    <xf numFmtId="44" fontId="17" fillId="6" borderId="0" xfId="11" applyFont="1" applyFill="1" applyBorder="1" applyAlignment="1">
      <alignment horizontal="center" wrapText="1"/>
    </xf>
    <xf numFmtId="43" fontId="17" fillId="0" borderId="4" xfId="14" applyNumberFormat="1" applyFont="1" applyFill="1" applyBorder="1" applyProtection="1">
      <protection locked="0"/>
    </xf>
    <xf numFmtId="44" fontId="17" fillId="0" borderId="0" xfId="11" applyFont="1" applyAlignment="1">
      <alignment horizontal="center"/>
    </xf>
    <xf numFmtId="44" fontId="17" fillId="0" borderId="4" xfId="11" applyFont="1" applyBorder="1" applyAlignment="1">
      <alignment horizontal="center" vertical="center"/>
    </xf>
    <xf numFmtId="44" fontId="17" fillId="0" borderId="4" xfId="11" applyFont="1" applyFill="1" applyBorder="1"/>
    <xf numFmtId="44" fontId="17" fillId="0" borderId="4" xfId="11" applyFont="1" applyFill="1" applyBorder="1" applyProtection="1">
      <protection locked="0"/>
    </xf>
    <xf numFmtId="43" fontId="17" fillId="0" borderId="0" xfId="14" applyNumberFormat="1" applyFont="1" applyBorder="1" applyAlignment="1">
      <alignment horizontal="center"/>
    </xf>
    <xf numFmtId="43" fontId="17" fillId="0" borderId="3" xfId="14" applyNumberFormat="1" applyFont="1" applyBorder="1" applyAlignment="1">
      <alignment horizontal="center"/>
    </xf>
    <xf numFmtId="0" fontId="17" fillId="0" borderId="0" xfId="14" applyFont="1" applyBorder="1" applyAlignment="1">
      <alignment horizontal="left" indent="3"/>
    </xf>
    <xf numFmtId="43" fontId="17" fillId="0" borderId="6" xfId="14" applyNumberFormat="1" applyFont="1" applyFill="1" applyBorder="1" applyAlignment="1">
      <alignment horizontal="center"/>
    </xf>
    <xf numFmtId="0" fontId="0" fillId="0" borderId="0" xfId="0" applyAlignment="1">
      <alignment vertical="center"/>
    </xf>
    <xf numFmtId="44" fontId="17" fillId="0" borderId="3" xfId="11" applyFont="1" applyBorder="1" applyAlignment="1">
      <alignment horizontal="center"/>
    </xf>
    <xf numFmtId="0" fontId="0" fillId="0" borderId="0" xfId="0" applyFill="1" applyAlignment="1">
      <alignment vertical="center"/>
    </xf>
    <xf numFmtId="0" fontId="0" fillId="0" borderId="0" xfId="0"/>
    <xf numFmtId="0" fontId="0" fillId="0" borderId="0" xfId="0" applyAlignment="1">
      <alignment horizontal="center"/>
    </xf>
    <xf numFmtId="44" fontId="45" fillId="0" borderId="0" xfId="11" applyFont="1" applyFill="1" applyAlignment="1">
      <alignment vertical="center" wrapText="1"/>
    </xf>
    <xf numFmtId="44" fontId="45" fillId="0" borderId="0" xfId="11" applyFont="1" applyFill="1" applyAlignment="1">
      <alignment horizontal="center" vertical="center" wrapText="1"/>
    </xf>
    <xf numFmtId="44" fontId="45" fillId="6" borderId="0" xfId="11" applyFont="1" applyFill="1" applyAlignment="1">
      <alignment vertical="center"/>
    </xf>
    <xf numFmtId="44" fontId="45" fillId="0" borderId="0" xfId="11" applyFont="1" applyFill="1" applyAlignment="1">
      <alignment vertical="center"/>
    </xf>
    <xf numFmtId="44" fontId="45" fillId="0" borderId="0" xfId="11" applyFont="1" applyBorder="1" applyAlignment="1">
      <alignment horizontal="left" vertical="center" wrapText="1"/>
    </xf>
    <xf numFmtId="44" fontId="45" fillId="0" borderId="0" xfId="11" applyFont="1" applyFill="1" applyBorder="1" applyAlignment="1" applyProtection="1">
      <alignment vertical="center"/>
      <protection locked="0"/>
    </xf>
    <xf numFmtId="44" fontId="45" fillId="0" borderId="0" xfId="11" applyFont="1" applyFill="1" applyBorder="1" applyAlignment="1">
      <alignment horizontal="left" vertical="center" wrapText="1"/>
    </xf>
    <xf numFmtId="44" fontId="45" fillId="0" borderId="0" xfId="11" applyFont="1" applyBorder="1" applyAlignment="1">
      <alignment vertical="center" wrapText="1"/>
    </xf>
    <xf numFmtId="44" fontId="45" fillId="0" borderId="5" xfId="11" applyFont="1" applyFill="1" applyBorder="1" applyAlignment="1">
      <alignment vertical="center"/>
    </xf>
    <xf numFmtId="44" fontId="45" fillId="0" borderId="0" xfId="11" applyFont="1" applyFill="1" applyBorder="1" applyAlignment="1">
      <alignment vertical="center"/>
    </xf>
    <xf numFmtId="44" fontId="45" fillId="0" borderId="0" xfId="11" applyFont="1" applyFill="1" applyBorder="1" applyAlignment="1">
      <alignment vertical="center" wrapText="1"/>
    </xf>
    <xf numFmtId="44" fontId="45" fillId="0" borderId="0" xfId="11" applyFont="1" applyFill="1" applyBorder="1" applyAlignment="1">
      <alignment horizontal="center" vertical="center"/>
    </xf>
    <xf numFmtId="44" fontId="45" fillId="0" borderId="3" xfId="11" applyFont="1" applyFill="1" applyBorder="1" applyAlignment="1" applyProtection="1">
      <alignment vertical="center"/>
      <protection locked="0"/>
    </xf>
    <xf numFmtId="44" fontId="45" fillId="0" borderId="7" xfId="11" applyFont="1" applyFill="1" applyBorder="1" applyAlignment="1" applyProtection="1">
      <alignment vertical="center"/>
      <protection locked="0"/>
    </xf>
    <xf numFmtId="44" fontId="45" fillId="0" borderId="0" xfId="11" applyFont="1" applyAlignment="1">
      <alignment vertical="center"/>
    </xf>
    <xf numFmtId="44" fontId="45" fillId="6" borderId="6" xfId="11" applyFont="1" applyFill="1" applyBorder="1" applyAlignment="1" applyProtection="1">
      <alignment vertical="center"/>
      <protection locked="0"/>
    </xf>
    <xf numFmtId="44" fontId="45" fillId="6" borderId="0" xfId="11" applyFont="1" applyFill="1" applyBorder="1" applyAlignment="1">
      <alignment horizontal="center" vertical="center"/>
    </xf>
    <xf numFmtId="44" fontId="45" fillId="6" borderId="0" xfId="11" applyFont="1" applyFill="1" applyBorder="1" applyAlignment="1" applyProtection="1">
      <alignment vertical="center"/>
      <protection locked="0"/>
    </xf>
    <xf numFmtId="44" fontId="45" fillId="9" borderId="0" xfId="11" applyFont="1" applyFill="1" applyBorder="1" applyAlignment="1">
      <alignment vertical="center" wrapText="1"/>
    </xf>
    <xf numFmtId="44" fontId="45" fillId="8" borderId="0" xfId="11" applyFont="1" applyFill="1" applyAlignment="1">
      <alignment horizontal="right" vertical="center" wrapText="1"/>
    </xf>
    <xf numFmtId="44" fontId="45" fillId="8" borderId="0" xfId="11" applyFont="1" applyFill="1" applyAlignment="1">
      <alignment vertical="center"/>
    </xf>
    <xf numFmtId="44" fontId="45" fillId="0" borderId="0" xfId="11" applyFont="1" applyAlignment="1">
      <alignment vertical="center" wrapText="1"/>
    </xf>
    <xf numFmtId="44" fontId="45" fillId="0" borderId="5" xfId="11" applyFont="1" applyFill="1" applyBorder="1"/>
    <xf numFmtId="44" fontId="45" fillId="0" borderId="0" xfId="11" applyFont="1" applyFill="1" applyBorder="1"/>
    <xf numFmtId="44" fontId="45" fillId="6" borderId="0" xfId="11" applyFont="1" applyFill="1" applyBorder="1" applyAlignment="1">
      <alignment horizontal="center"/>
    </xf>
    <xf numFmtId="44" fontId="45" fillId="0" borderId="0" xfId="11" applyFont="1"/>
    <xf numFmtId="44" fontId="45" fillId="0" borderId="6" xfId="11" applyFont="1" applyFill="1" applyBorder="1" applyProtection="1">
      <protection locked="0"/>
    </xf>
    <xf numFmtId="44" fontId="45" fillId="0" borderId="0" xfId="11" applyFont="1" applyBorder="1" applyAlignment="1">
      <alignment horizontal="left" indent="2"/>
    </xf>
    <xf numFmtId="44" fontId="45" fillId="0" borderId="4" xfId="11" applyFont="1" applyBorder="1" applyAlignment="1">
      <alignment horizontal="center" vertical="center" wrapText="1"/>
    </xf>
    <xf numFmtId="44" fontId="45" fillId="6" borderId="0" xfId="11" applyFont="1" applyFill="1" applyBorder="1"/>
    <xf numFmtId="44" fontId="45" fillId="0" borderId="6" xfId="11" applyFont="1" applyFill="1" applyBorder="1"/>
    <xf numFmtId="44" fontId="45" fillId="0" borderId="0" xfId="11" applyFont="1" applyFill="1" applyBorder="1" applyAlignment="1">
      <alignment horizontal="center"/>
    </xf>
    <xf numFmtId="44" fontId="45" fillId="0" borderId="0" xfId="11" applyFont="1" applyBorder="1"/>
    <xf numFmtId="44" fontId="45" fillId="0" borderId="0" xfId="11" applyFont="1" applyFill="1"/>
    <xf numFmtId="44" fontId="45" fillId="0" borderId="0" xfId="11" applyFont="1" applyFill="1" applyBorder="1" applyAlignment="1">
      <alignment horizontal="left" indent="1"/>
    </xf>
    <xf numFmtId="44" fontId="45" fillId="0" borderId="0" xfId="11" applyFont="1" applyFill="1" applyBorder="1" applyProtection="1">
      <protection locked="0"/>
    </xf>
    <xf numFmtId="44" fontId="45" fillId="0" borderId="0" xfId="11" applyFont="1" applyBorder="1" applyAlignment="1">
      <alignment horizontal="left" indent="1"/>
    </xf>
    <xf numFmtId="44" fontId="45" fillId="6" borderId="0" xfId="11" applyFont="1" applyFill="1" applyBorder="1" applyAlignment="1">
      <alignment horizontal="center" wrapText="1"/>
    </xf>
    <xf numFmtId="44" fontId="45" fillId="6" borderId="0" xfId="11" applyFont="1" applyFill="1"/>
    <xf numFmtId="44" fontId="45" fillId="0" borderId="0" xfId="11" applyFont="1" applyAlignment="1">
      <alignment horizontal="right"/>
    </xf>
    <xf numFmtId="44" fontId="45" fillId="0" borderId="0" xfId="11" applyFont="1" applyAlignment="1">
      <alignment horizontal="centerContinuous"/>
    </xf>
    <xf numFmtId="44" fontId="45" fillId="0" borderId="0" xfId="11" applyFont="1" applyFill="1" applyAlignment="1">
      <alignment horizontal="centerContinuous"/>
    </xf>
    <xf numFmtId="44" fontId="45" fillId="0" borderId="3" xfId="11" applyFont="1" applyBorder="1" applyAlignment="1">
      <alignment horizontal="center" vertical="center" wrapText="1"/>
    </xf>
    <xf numFmtId="41" fontId="45" fillId="0" borderId="3" xfId="9" applyNumberFormat="1" applyFont="1" applyFill="1" applyBorder="1" applyAlignment="1">
      <alignment horizontal="center" vertical="center" wrapText="1"/>
    </xf>
    <xf numFmtId="44" fontId="45" fillId="0" borderId="3" xfId="9" applyFont="1" applyFill="1" applyBorder="1" applyAlignment="1">
      <alignment horizontal="center" vertical="center" wrapText="1"/>
    </xf>
    <xf numFmtId="44" fontId="45" fillId="9" borderId="0" xfId="11" applyFont="1" applyFill="1" applyAlignment="1">
      <alignment horizontal="right" vertical="center" wrapText="1"/>
    </xf>
    <xf numFmtId="44" fontId="45" fillId="0" borderId="0" xfId="11" applyFont="1" applyFill="1" applyAlignment="1">
      <alignment horizontal="right"/>
    </xf>
    <xf numFmtId="44" fontId="45" fillId="0" borderId="5" xfId="11" applyFont="1" applyBorder="1"/>
    <xf numFmtId="44" fontId="45" fillId="0" borderId="5" xfId="11" applyFont="1" applyFill="1" applyBorder="1" applyProtection="1">
      <protection locked="0"/>
    </xf>
    <xf numFmtId="44" fontId="45" fillId="6" borderId="0" xfId="11" applyFont="1" applyFill="1" applyBorder="1" applyProtection="1">
      <protection locked="0"/>
    </xf>
    <xf numFmtId="44" fontId="45" fillId="0" borderId="0" xfId="11" applyFont="1" applyFill="1" applyBorder="1" applyAlignment="1">
      <alignment wrapText="1"/>
    </xf>
    <xf numFmtId="44" fontId="45" fillId="0" borderId="0" xfId="11" applyFont="1" applyFill="1" applyBorder="1" applyAlignment="1">
      <alignment horizontal="left" wrapText="1" indent="1"/>
    </xf>
    <xf numFmtId="44" fontId="45" fillId="0" borderId="0" xfId="11" applyFont="1" applyFill="1" applyBorder="1" applyAlignment="1">
      <alignment horizontal="left" indent="2"/>
    </xf>
    <xf numFmtId="44" fontId="45" fillId="0" borderId="0" xfId="11" applyFont="1" applyFill="1" applyBorder="1" applyAlignment="1">
      <alignment horizontal="left" wrapText="1" indent="2"/>
    </xf>
    <xf numFmtId="44" fontId="45" fillId="0" borderId="0" xfId="11" applyFont="1" applyBorder="1" applyAlignment="1">
      <alignment horizontal="left" wrapText="1" indent="2"/>
    </xf>
    <xf numFmtId="44" fontId="45" fillId="0" borderId="0" xfId="11" applyFont="1" applyFill="1" applyBorder="1" applyAlignment="1" applyProtection="1">
      <protection locked="0"/>
    </xf>
    <xf numFmtId="43" fontId="17" fillId="0" borderId="4" xfId="10" applyFont="1" applyFill="1" applyBorder="1" applyAlignment="1">
      <alignment horizontal="center" vertical="center" wrapText="1"/>
    </xf>
    <xf numFmtId="41" fontId="17" fillId="0" borderId="4" xfId="9" applyNumberFormat="1" applyFont="1" applyFill="1" applyBorder="1" applyAlignment="1">
      <alignment horizontal="center" vertical="center" wrapText="1"/>
    </xf>
    <xf numFmtId="43" fontId="17" fillId="0" borderId="4" xfId="14" applyNumberFormat="1" applyFont="1" applyFill="1" applyBorder="1" applyAlignment="1">
      <alignment horizontal="center" vertical="center" wrapText="1"/>
    </xf>
    <xf numFmtId="44" fontId="17" fillId="0" borderId="4" xfId="9" applyFont="1" applyFill="1" applyBorder="1" applyAlignment="1">
      <alignment horizontal="center" vertical="center" wrapText="1"/>
    </xf>
    <xf numFmtId="43" fontId="17" fillId="0" borderId="0" xfId="14" applyNumberFormat="1" applyFont="1" applyFill="1" applyBorder="1" applyProtection="1">
      <protection locked="0"/>
    </xf>
    <xf numFmtId="43" fontId="17" fillId="0" borderId="0" xfId="14" applyNumberFormat="1" applyFont="1"/>
    <xf numFmtId="43" fontId="17" fillId="0" borderId="5" xfId="14" applyNumberFormat="1" applyFont="1" applyFill="1" applyBorder="1"/>
    <xf numFmtId="43" fontId="17" fillId="0" borderId="0" xfId="14" applyNumberFormat="1" applyFont="1" applyFill="1" applyBorder="1"/>
    <xf numFmtId="43" fontId="17" fillId="0" borderId="0" xfId="14" applyNumberFormat="1" applyFont="1" applyFill="1" applyBorder="1" applyAlignment="1">
      <alignment horizontal="center"/>
    </xf>
    <xf numFmtId="43" fontId="17" fillId="0" borderId="6" xfId="14" applyNumberFormat="1" applyFont="1" applyFill="1" applyBorder="1"/>
    <xf numFmtId="43" fontId="17" fillId="0" borderId="4" xfId="14" applyNumberFormat="1" applyFont="1" applyFill="1" applyBorder="1" applyProtection="1">
      <protection locked="0"/>
    </xf>
    <xf numFmtId="43" fontId="17" fillId="0" borderId="0" xfId="14" applyNumberFormat="1" applyFont="1" applyBorder="1" applyAlignment="1">
      <alignment horizontal="center"/>
    </xf>
    <xf numFmtId="43" fontId="17" fillId="0" borderId="6" xfId="14" applyNumberFormat="1" applyFont="1" applyFill="1" applyBorder="1" applyAlignment="1">
      <alignment horizontal="center"/>
    </xf>
    <xf numFmtId="44" fontId="17" fillId="0" borderId="4" xfId="9" applyFont="1" applyFill="1" applyBorder="1" applyAlignment="1">
      <alignment horizontal="center" vertical="center" wrapText="1"/>
    </xf>
    <xf numFmtId="0" fontId="17" fillId="0" borderId="0" xfId="13"/>
    <xf numFmtId="0" fontId="17" fillId="0" borderId="0" xfId="14" applyFont="1"/>
    <xf numFmtId="0" fontId="45" fillId="0" borderId="0" xfId="14" applyFont="1" applyBorder="1"/>
    <xf numFmtId="44" fontId="45" fillId="0" borderId="0" xfId="9" applyFont="1" applyFill="1" applyBorder="1" applyAlignment="1">
      <alignment wrapText="1"/>
    </xf>
    <xf numFmtId="44" fontId="17" fillId="0" borderId="0" xfId="11" applyFont="1" applyFill="1" applyBorder="1" applyAlignment="1">
      <alignment horizontal="center" vertical="center"/>
    </xf>
    <xf numFmtId="44" fontId="17" fillId="0" borderId="0" xfId="11" applyFont="1" applyAlignment="1">
      <alignment vertical="center"/>
    </xf>
    <xf numFmtId="44" fontId="47" fillId="9" borderId="5" xfId="11" applyFont="1" applyFill="1" applyBorder="1" applyAlignment="1">
      <alignment vertical="center"/>
    </xf>
    <xf numFmtId="44" fontId="47" fillId="9" borderId="16" xfId="11" applyFont="1" applyFill="1" applyBorder="1" applyAlignment="1">
      <alignment vertical="center"/>
    </xf>
    <xf numFmtId="44" fontId="47" fillId="9" borderId="2" xfId="11" applyFont="1" applyFill="1" applyBorder="1" applyAlignment="1">
      <alignment vertical="center"/>
    </xf>
    <xf numFmtId="44" fontId="47" fillId="0" borderId="0" xfId="11" applyFont="1" applyFill="1" applyAlignment="1">
      <alignment vertical="center"/>
    </xf>
    <xf numFmtId="44" fontId="51" fillId="6" borderId="0" xfId="11" applyFont="1" applyFill="1" applyAlignment="1">
      <alignment vertical="center" wrapText="1"/>
    </xf>
    <xf numFmtId="44" fontId="51" fillId="0" borderId="0" xfId="11" applyFont="1" applyFill="1" applyBorder="1" applyAlignment="1">
      <alignment vertical="center" wrapText="1"/>
    </xf>
    <xf numFmtId="44" fontId="51" fillId="6" borderId="0" xfId="11" applyFont="1" applyFill="1" applyBorder="1" applyAlignment="1">
      <alignment vertical="center" wrapText="1"/>
    </xf>
    <xf numFmtId="44" fontId="45" fillId="6" borderId="6" xfId="11" applyFont="1" applyFill="1" applyBorder="1" applyAlignment="1">
      <alignment vertical="center"/>
    </xf>
    <xf numFmtId="44" fontId="51" fillId="0" borderId="0" xfId="11" applyFont="1" applyFill="1" applyAlignment="1">
      <alignment vertical="center" wrapText="1"/>
    </xf>
    <xf numFmtId="0" fontId="17" fillId="0" borderId="0" xfId="0" applyFont="1"/>
    <xf numFmtId="44" fontId="17" fillId="7" borderId="4" xfId="11" applyFont="1" applyFill="1" applyBorder="1"/>
    <xf numFmtId="44" fontId="17" fillId="7" borderId="0" xfId="11" applyFont="1" applyFill="1" applyBorder="1" applyProtection="1">
      <protection locked="0"/>
    </xf>
    <xf numFmtId="44" fontId="17" fillId="10" borderId="0" xfId="11" applyFont="1" applyFill="1" applyBorder="1" applyProtection="1">
      <protection locked="0"/>
    </xf>
    <xf numFmtId="44" fontId="17" fillId="0" borderId="0" xfId="11" applyFont="1" applyAlignment="1">
      <alignment vertical="top"/>
    </xf>
    <xf numFmtId="44" fontId="45" fillId="0" borderId="0" xfId="11" applyFont="1" applyFill="1" applyBorder="1" applyAlignment="1">
      <alignment horizontal="left" vertical="center" wrapText="1" indent="1"/>
    </xf>
    <xf numFmtId="4" fontId="28" fillId="0" borderId="0" xfId="8" applyNumberFormat="1" applyFont="1" applyFill="1" applyAlignment="1">
      <alignment horizontal="center"/>
    </xf>
    <xf numFmtId="0" fontId="17" fillId="0" borderId="0" xfId="8" applyFont="1" applyFill="1" applyBorder="1"/>
    <xf numFmtId="4" fontId="17" fillId="0" borderId="0" xfId="8" applyNumberFormat="1" applyFont="1" applyFill="1" applyBorder="1" applyAlignment="1">
      <alignment horizontal="center"/>
    </xf>
    <xf numFmtId="4" fontId="17" fillId="0" borderId="0" xfId="8" applyNumberFormat="1" applyFont="1" applyFill="1" applyBorder="1"/>
    <xf numFmtId="0" fontId="52" fillId="0" borderId="0" xfId="0" applyFont="1"/>
    <xf numFmtId="44" fontId="45" fillId="1" borderId="0" xfId="11" applyFont="1" applyFill="1" applyAlignment="1" applyProtection="1">
      <alignment vertical="center"/>
      <protection locked="0"/>
    </xf>
    <xf numFmtId="0" fontId="54" fillId="0" borderId="0" xfId="0" applyFont="1" applyAlignment="1">
      <alignment vertical="center"/>
    </xf>
    <xf numFmtId="0" fontId="54" fillId="0" borderId="0" xfId="0" applyFont="1" applyAlignment="1">
      <alignment horizontal="left" vertical="center" indent="2"/>
    </xf>
    <xf numFmtId="0" fontId="54" fillId="11" borderId="0" xfId="0" applyFont="1" applyFill="1" applyAlignment="1">
      <alignment horizontal="left" vertical="center" indent="2"/>
    </xf>
    <xf numFmtId="0" fontId="53" fillId="0" borderId="0" xfId="0" applyFont="1" applyAlignment="1">
      <alignment horizontal="left" vertical="center"/>
    </xf>
    <xf numFmtId="0" fontId="55" fillId="11" borderId="0" xfId="0" applyFont="1" applyFill="1" applyAlignment="1">
      <alignment vertical="center"/>
    </xf>
    <xf numFmtId="0" fontId="56" fillId="11" borderId="0" xfId="0" applyFont="1" applyFill="1" applyAlignment="1">
      <alignment horizontal="left" vertical="center"/>
    </xf>
    <xf numFmtId="0" fontId="57" fillId="0" borderId="0" xfId="0" applyFont="1"/>
    <xf numFmtId="0" fontId="55" fillId="0" borderId="0" xfId="0" applyFont="1"/>
    <xf numFmtId="0" fontId="55" fillId="0" borderId="0" xfId="0" applyFont="1" applyAlignment="1">
      <alignment vertical="center"/>
    </xf>
    <xf numFmtId="0" fontId="57" fillId="0" borderId="0" xfId="0" applyFont="1" applyAlignment="1">
      <alignment horizontal="center"/>
    </xf>
    <xf numFmtId="0" fontId="57" fillId="0" borderId="0" xfId="0" applyFont="1" applyFill="1" applyAlignment="1">
      <alignment horizontal="center" vertical="center"/>
    </xf>
    <xf numFmtId="0" fontId="57" fillId="0" borderId="0" xfId="0" applyFont="1" applyFill="1" applyAlignment="1">
      <alignment vertical="center"/>
    </xf>
    <xf numFmtId="0" fontId="57" fillId="0" borderId="8" xfId="0" applyFont="1" applyFill="1" applyBorder="1" applyAlignment="1">
      <alignment horizontal="center" vertical="center"/>
    </xf>
    <xf numFmtId="0" fontId="57" fillId="0" borderId="9" xfId="0" applyFont="1" applyFill="1" applyBorder="1" applyAlignment="1">
      <alignment vertical="center"/>
    </xf>
    <xf numFmtId="0" fontId="57" fillId="0" borderId="10" xfId="0" applyFont="1" applyFill="1" applyBorder="1" applyAlignment="1">
      <alignment horizontal="center" vertical="center"/>
    </xf>
    <xf numFmtId="0" fontId="57" fillId="0" borderId="11" xfId="0" applyFont="1" applyFill="1" applyBorder="1" applyAlignment="1">
      <alignment vertical="center"/>
    </xf>
    <xf numFmtId="0" fontId="57" fillId="0" borderId="12" xfId="0" applyFont="1" applyFill="1" applyBorder="1" applyAlignment="1">
      <alignment horizontal="center" vertical="center"/>
    </xf>
    <xf numFmtId="0" fontId="57" fillId="0" borderId="13" xfId="0" applyFont="1" applyFill="1" applyBorder="1" applyAlignment="1">
      <alignment vertical="center"/>
    </xf>
    <xf numFmtId="0" fontId="57" fillId="7" borderId="0" xfId="0" applyFont="1" applyFill="1" applyAlignment="1">
      <alignment horizontal="center" vertical="center"/>
    </xf>
    <xf numFmtId="0" fontId="57" fillId="7" borderId="0" xfId="0" applyFont="1" applyFill="1" applyAlignment="1">
      <alignment vertical="center"/>
    </xf>
    <xf numFmtId="0" fontId="57" fillId="9" borderId="0" xfId="0" applyFont="1" applyFill="1" applyAlignment="1">
      <alignment vertical="center"/>
    </xf>
    <xf numFmtId="0" fontId="57" fillId="0" borderId="0" xfId="0" applyFont="1" applyAlignment="1">
      <alignment horizontal="center" vertical="center"/>
    </xf>
    <xf numFmtId="0" fontId="57" fillId="0" borderId="0" xfId="0" applyFont="1" applyAlignment="1">
      <alignment vertical="center"/>
    </xf>
    <xf numFmtId="0" fontId="54" fillId="0" borderId="0" xfId="0" applyFont="1" applyAlignment="1">
      <alignment horizontal="left" vertical="center"/>
    </xf>
    <xf numFmtId="0" fontId="57" fillId="0" borderId="0" xfId="0" applyFont="1" applyAlignment="1"/>
    <xf numFmtId="0" fontId="56" fillId="0" borderId="0" xfId="0" applyFont="1" applyAlignment="1">
      <alignment horizontal="left" vertical="center"/>
    </xf>
    <xf numFmtId="0" fontId="0" fillId="0" borderId="0" xfId="0" applyAlignment="1"/>
    <xf numFmtId="0" fontId="55" fillId="7" borderId="0" xfId="0" applyFont="1" applyFill="1" applyAlignment="1"/>
    <xf numFmtId="0" fontId="56" fillId="7" borderId="0" xfId="0" applyFont="1" applyFill="1" applyAlignment="1">
      <alignment horizontal="left" vertical="center"/>
    </xf>
    <xf numFmtId="0" fontId="59" fillId="0" borderId="0" xfId="0" applyFont="1" applyAlignment="1">
      <alignment vertical="center" wrapText="1"/>
    </xf>
    <xf numFmtId="0" fontId="52" fillId="0" borderId="0" xfId="0" applyFont="1" applyAlignment="1">
      <alignment wrapText="1"/>
    </xf>
    <xf numFmtId="44" fontId="45" fillId="12" borderId="0" xfId="11" applyFont="1" applyFill="1"/>
    <xf numFmtId="44" fontId="45" fillId="7" borderId="0" xfId="11" applyFont="1" applyFill="1" applyBorder="1" applyAlignment="1">
      <alignment horizontal="left" vertical="center" wrapText="1"/>
    </xf>
    <xf numFmtId="44" fontId="47" fillId="7" borderId="0" xfId="9" applyFont="1" applyFill="1" applyBorder="1" applyAlignment="1">
      <alignment horizontal="left"/>
    </xf>
    <xf numFmtId="44" fontId="61" fillId="0" borderId="0" xfId="11" applyFont="1" applyBorder="1" applyAlignment="1">
      <alignment vertical="top" wrapText="1"/>
    </xf>
    <xf numFmtId="44" fontId="45" fillId="0" borderId="0" xfId="11" applyFont="1" applyAlignment="1">
      <alignment horizontal="left" vertical="center" wrapText="1"/>
    </xf>
    <xf numFmtId="0" fontId="65" fillId="0" borderId="0" xfId="0" applyFont="1" applyAlignment="1">
      <alignment horizontal="center" vertical="center"/>
    </xf>
    <xf numFmtId="0" fontId="58" fillId="0" borderId="0" xfId="0" applyFont="1" applyAlignment="1">
      <alignment horizontal="left" vertical="center" wrapText="1" indent="2"/>
    </xf>
    <xf numFmtId="0" fontId="60" fillId="0" borderId="0" xfId="0" applyFont="1" applyAlignment="1">
      <alignment vertical="center" wrapText="1"/>
    </xf>
    <xf numFmtId="0" fontId="66" fillId="0" borderId="0" xfId="0" applyFont="1" applyAlignment="1">
      <alignment vertical="center" wrapText="1"/>
    </xf>
    <xf numFmtId="0" fontId="59" fillId="0" borderId="0" xfId="0" applyFont="1" applyAlignment="1">
      <alignment horizontal="left" vertical="center" wrapText="1"/>
    </xf>
    <xf numFmtId="44" fontId="45" fillId="6" borderId="0" xfId="11" applyFont="1" applyFill="1" applyBorder="1" applyAlignment="1">
      <alignment horizontal="left" vertical="center" wrapText="1"/>
    </xf>
    <xf numFmtId="44" fontId="45" fillId="7" borderId="0" xfId="11" applyFont="1" applyFill="1"/>
    <xf numFmtId="44" fontId="47" fillId="0" borderId="0" xfId="9" applyFont="1" applyFill="1" applyBorder="1" applyAlignment="1">
      <alignment horizontal="left"/>
    </xf>
    <xf numFmtId="44" fontId="45" fillId="0" borderId="0" xfId="9" applyFont="1" applyFill="1" applyBorder="1" applyAlignment="1">
      <alignment horizontal="left" vertical="center" wrapText="1"/>
    </xf>
    <xf numFmtId="44" fontId="45" fillId="0" borderId="0" xfId="11" applyFont="1" applyFill="1" applyAlignment="1">
      <alignment horizontal="left" vertical="center" wrapText="1"/>
    </xf>
    <xf numFmtId="44" fontId="45" fillId="6" borderId="0" xfId="11" applyFont="1" applyFill="1" applyAlignment="1">
      <alignment horizontal="left" vertical="center" wrapText="1"/>
    </xf>
    <xf numFmtId="44" fontId="45" fillId="0" borderId="21" xfId="11" applyFont="1" applyFill="1" applyBorder="1" applyAlignment="1">
      <alignment horizontal="left" vertical="center" wrapText="1"/>
    </xf>
    <xf numFmtId="44" fontId="45" fillId="0" borderId="21" xfId="11" applyFont="1" applyFill="1" applyBorder="1"/>
    <xf numFmtId="44" fontId="45" fillId="0" borderId="21" xfId="11" applyFont="1" applyBorder="1"/>
    <xf numFmtId="44" fontId="17" fillId="0" borderId="22" xfId="11" applyFont="1" applyFill="1" applyBorder="1"/>
    <xf numFmtId="44" fontId="45" fillId="7" borderId="0" xfId="11" applyFont="1" applyFill="1" applyBorder="1" applyAlignment="1">
      <alignment horizontal="left" vertical="center"/>
    </xf>
    <xf numFmtId="0" fontId="54" fillId="7" borderId="0" xfId="0" applyFont="1" applyFill="1" applyAlignment="1">
      <alignment horizontal="left" vertical="center" indent="2"/>
    </xf>
    <xf numFmtId="0" fontId="67" fillId="0" borderId="0" xfId="0" applyFont="1"/>
    <xf numFmtId="0" fontId="71" fillId="0" borderId="0" xfId="0" applyFont="1" applyAlignment="1">
      <alignment horizontal="left" vertical="center" wrapText="1"/>
    </xf>
    <xf numFmtId="0" fontId="59" fillId="0" borderId="24" xfId="0" applyFont="1" applyBorder="1" applyAlignment="1">
      <alignment horizontal="left" vertical="center" wrapText="1"/>
    </xf>
    <xf numFmtId="0" fontId="69" fillId="0" borderId="25" xfId="0" applyFont="1" applyBorder="1" applyAlignment="1">
      <alignment horizontal="left" vertical="center" wrapText="1"/>
    </xf>
    <xf numFmtId="0" fontId="59" fillId="0" borderId="26" xfId="0" applyFont="1" applyBorder="1" applyAlignment="1">
      <alignment vertical="center" wrapText="1"/>
    </xf>
    <xf numFmtId="0" fontId="72" fillId="0" borderId="27" xfId="949" applyFont="1" applyBorder="1" applyAlignment="1">
      <alignment horizontal="left" vertical="center" wrapText="1"/>
    </xf>
    <xf numFmtId="0" fontId="59" fillId="0" borderId="28" xfId="0" applyFont="1" applyBorder="1" applyAlignment="1">
      <alignment vertical="center" wrapText="1"/>
    </xf>
    <xf numFmtId="0" fontId="72" fillId="0" borderId="23" xfId="949" applyFont="1" applyBorder="1"/>
    <xf numFmtId="0" fontId="59" fillId="0" borderId="26" xfId="0" applyFont="1" applyBorder="1" applyAlignment="1">
      <alignment horizontal="left" vertical="center" wrapText="1"/>
    </xf>
    <xf numFmtId="0" fontId="59" fillId="0" borderId="27" xfId="0" applyFont="1" applyBorder="1" applyAlignment="1">
      <alignment horizontal="left" vertical="center" wrapText="1"/>
    </xf>
    <xf numFmtId="0" fontId="59" fillId="0" borderId="28" xfId="0" applyFont="1" applyBorder="1" applyAlignment="1">
      <alignment horizontal="left" vertical="center" wrapText="1"/>
    </xf>
    <xf numFmtId="0" fontId="73" fillId="0" borderId="0" xfId="949" applyFont="1" applyAlignment="1">
      <alignment horizontal="left" vertical="center"/>
    </xf>
    <xf numFmtId="0" fontId="74" fillId="0" borderId="0" xfId="0" applyFont="1" applyAlignment="1">
      <alignment vertical="center"/>
    </xf>
    <xf numFmtId="0" fontId="17" fillId="0" borderId="3" xfId="14" applyFont="1" applyFill="1" applyBorder="1" applyAlignment="1" applyProtection="1">
      <alignment horizontal="left"/>
    </xf>
    <xf numFmtId="0" fontId="17" fillId="8" borderId="0" xfId="14" applyFont="1" applyFill="1" applyAlignment="1" applyProtection="1">
      <alignment horizontal="center"/>
    </xf>
    <xf numFmtId="0" fontId="17" fillId="0" borderId="4" xfId="14" applyFont="1" applyFill="1" applyBorder="1" applyAlignment="1" applyProtection="1">
      <alignment horizontal="left"/>
    </xf>
    <xf numFmtId="0" fontId="17" fillId="0" borderId="0" xfId="14" applyFont="1" applyFill="1" applyAlignment="1" applyProtection="1">
      <alignment horizontal="center"/>
    </xf>
    <xf numFmtId="0" fontId="17" fillId="0" borderId="3" xfId="14" applyFont="1" applyFill="1" applyBorder="1" applyAlignment="1" applyProtection="1">
      <alignment horizontal="left"/>
    </xf>
    <xf numFmtId="0" fontId="39" fillId="0" borderId="3" xfId="949" applyFill="1" applyBorder="1" applyAlignment="1" applyProtection="1">
      <alignment horizontal="left"/>
    </xf>
    <xf numFmtId="0" fontId="39" fillId="0" borderId="4" xfId="949" applyFill="1" applyBorder="1" applyAlignment="1" applyProtection="1">
      <alignment horizontal="left"/>
    </xf>
    <xf numFmtId="44" fontId="45" fillId="0" borderId="0" xfId="11" applyFont="1" applyAlignment="1">
      <alignment horizontal="left" vertical="center" wrapText="1"/>
    </xf>
    <xf numFmtId="44" fontId="45" fillId="0" borderId="4" xfId="11" applyFont="1" applyFill="1" applyBorder="1" applyAlignment="1">
      <alignment horizontal="center" vertical="center" wrapText="1"/>
    </xf>
    <xf numFmtId="44" fontId="45" fillId="0" borderId="0" xfId="11" applyFont="1" applyFill="1" applyAlignment="1" applyProtection="1">
      <alignment horizontal="center"/>
      <protection locked="0"/>
    </xf>
    <xf numFmtId="44" fontId="45" fillId="0" borderId="0" xfId="11" applyFont="1" applyFill="1" applyAlignment="1">
      <alignment horizontal="center"/>
    </xf>
    <xf numFmtId="49" fontId="45" fillId="0" borderId="0" xfId="11" applyNumberFormat="1" applyFont="1" applyFill="1" applyAlignment="1">
      <alignment horizontal="center"/>
    </xf>
    <xf numFmtId="44" fontId="45" fillId="0" borderId="3" xfId="11" applyFont="1" applyBorder="1" applyAlignment="1">
      <alignment horizontal="center"/>
    </xf>
    <xf numFmtId="44" fontId="45" fillId="0" borderId="3" xfId="11" applyFont="1" applyFill="1" applyBorder="1" applyAlignment="1">
      <alignment horizontal="center"/>
    </xf>
    <xf numFmtId="49" fontId="45" fillId="7" borderId="10" xfId="11" applyNumberFormat="1" applyFont="1" applyFill="1" applyBorder="1" applyAlignment="1">
      <alignment horizontal="left" vertical="center" wrapText="1"/>
    </xf>
    <xf numFmtId="49" fontId="45" fillId="7" borderId="0" xfId="11" applyNumberFormat="1" applyFont="1" applyFill="1" applyBorder="1" applyAlignment="1">
      <alignment horizontal="left" vertical="center" wrapText="1"/>
    </xf>
    <xf numFmtId="49" fontId="45" fillId="7" borderId="11" xfId="11" applyNumberFormat="1" applyFont="1" applyFill="1" applyBorder="1" applyAlignment="1">
      <alignment horizontal="left" vertical="center" wrapText="1"/>
    </xf>
    <xf numFmtId="49" fontId="45" fillId="7" borderId="12" xfId="11" applyNumberFormat="1" applyFont="1" applyFill="1" applyBorder="1" applyAlignment="1">
      <alignment horizontal="left" vertical="center" wrapText="1"/>
    </xf>
    <xf numFmtId="49" fontId="45" fillId="7" borderId="21" xfId="11" applyNumberFormat="1" applyFont="1" applyFill="1" applyBorder="1" applyAlignment="1">
      <alignment horizontal="left" vertical="center" wrapText="1"/>
    </xf>
    <xf numFmtId="49" fontId="45" fillId="7" borderId="13" xfId="11" applyNumberFormat="1" applyFont="1" applyFill="1" applyBorder="1" applyAlignment="1">
      <alignment horizontal="left" vertical="center" wrapText="1"/>
    </xf>
    <xf numFmtId="44" fontId="45" fillId="10" borderId="8" xfId="11" applyFont="1" applyFill="1" applyBorder="1" applyAlignment="1">
      <alignment horizontal="left" vertical="top" wrapText="1"/>
    </xf>
    <xf numFmtId="44" fontId="45" fillId="10" borderId="20" xfId="11" applyFont="1" applyFill="1" applyBorder="1" applyAlignment="1">
      <alignment horizontal="left" vertical="top" wrapText="1"/>
    </xf>
    <xf numFmtId="44" fontId="45" fillId="10" borderId="9" xfId="11" applyFont="1" applyFill="1" applyBorder="1" applyAlignment="1">
      <alignment horizontal="left" vertical="top" wrapText="1"/>
    </xf>
    <xf numFmtId="44" fontId="45" fillId="10" borderId="10" xfId="11" applyFont="1" applyFill="1" applyBorder="1" applyAlignment="1">
      <alignment horizontal="left" vertical="top" wrapText="1"/>
    </xf>
    <xf numFmtId="44" fontId="45" fillId="10" borderId="0" xfId="11" applyFont="1" applyFill="1" applyBorder="1" applyAlignment="1">
      <alignment horizontal="left" vertical="top" wrapText="1"/>
    </xf>
    <xf numFmtId="44" fontId="45" fillId="10" borderId="11" xfId="11" applyFont="1" applyFill="1" applyBorder="1" applyAlignment="1">
      <alignment horizontal="left" vertical="top" wrapText="1"/>
    </xf>
    <xf numFmtId="44" fontId="45" fillId="10" borderId="12" xfId="11" applyFont="1" applyFill="1" applyBorder="1" applyAlignment="1">
      <alignment horizontal="left" vertical="top" wrapText="1"/>
    </xf>
    <xf numFmtId="44" fontId="45" fillId="10" borderId="21" xfId="11" applyFont="1" applyFill="1" applyBorder="1" applyAlignment="1">
      <alignment horizontal="left" vertical="top" wrapText="1"/>
    </xf>
    <xf numFmtId="44" fontId="45" fillId="10" borderId="13" xfId="11" applyFont="1" applyFill="1" applyBorder="1" applyAlignment="1">
      <alignment horizontal="left" vertical="top" wrapText="1"/>
    </xf>
    <xf numFmtId="49" fontId="45" fillId="10" borderId="8" xfId="11" applyNumberFormat="1" applyFont="1" applyFill="1" applyBorder="1" applyAlignment="1">
      <alignment horizontal="left" vertical="center" wrapText="1"/>
    </xf>
    <xf numFmtId="49" fontId="45" fillId="10" borderId="20" xfId="11" applyNumberFormat="1" applyFont="1" applyFill="1" applyBorder="1" applyAlignment="1">
      <alignment horizontal="left" vertical="center" wrapText="1"/>
    </xf>
    <xf numFmtId="49" fontId="45" fillId="10" borderId="9" xfId="11" applyNumberFormat="1" applyFont="1" applyFill="1" applyBorder="1" applyAlignment="1">
      <alignment horizontal="left" vertical="center" wrapText="1"/>
    </xf>
    <xf numFmtId="49" fontId="45" fillId="10" borderId="12" xfId="11" applyNumberFormat="1" applyFont="1" applyFill="1" applyBorder="1" applyAlignment="1">
      <alignment horizontal="left" vertical="center" wrapText="1"/>
    </xf>
    <xf numFmtId="49" fontId="45" fillId="10" borderId="21" xfId="11" applyNumberFormat="1" applyFont="1" applyFill="1" applyBorder="1" applyAlignment="1">
      <alignment horizontal="left" vertical="center" wrapText="1"/>
    </xf>
    <xf numFmtId="49" fontId="45" fillId="10" borderId="13" xfId="11" applyNumberFormat="1" applyFont="1" applyFill="1" applyBorder="1" applyAlignment="1">
      <alignment horizontal="left" vertical="center" wrapText="1"/>
    </xf>
    <xf numFmtId="44" fontId="17" fillId="0" borderId="0" xfId="11" applyFont="1" applyAlignment="1">
      <alignment horizontal="center"/>
    </xf>
    <xf numFmtId="44" fontId="17" fillId="0" borderId="3" xfId="11" applyFont="1" applyBorder="1" applyAlignment="1">
      <alignment horizontal="center"/>
    </xf>
    <xf numFmtId="44" fontId="64" fillId="0" borderId="17" xfId="11" applyFont="1" applyBorder="1" applyAlignment="1">
      <alignment horizontal="left" vertical="center"/>
    </xf>
    <xf numFmtId="44" fontId="64" fillId="0" borderId="18" xfId="11" applyFont="1" applyBorder="1" applyAlignment="1">
      <alignment horizontal="left" vertical="center"/>
    </xf>
    <xf numFmtId="44" fontId="64" fillId="0" borderId="19" xfId="11" applyFont="1" applyBorder="1" applyAlignment="1">
      <alignment horizontal="left" vertical="center"/>
    </xf>
    <xf numFmtId="49" fontId="63" fillId="7" borderId="8" xfId="11" applyNumberFormat="1" applyFont="1" applyFill="1" applyBorder="1" applyAlignment="1">
      <alignment horizontal="left" vertical="top" wrapText="1"/>
    </xf>
    <xf numFmtId="49" fontId="63" fillId="7" borderId="20" xfId="11" applyNumberFormat="1" applyFont="1" applyFill="1" applyBorder="1" applyAlignment="1">
      <alignment horizontal="left" vertical="top" wrapText="1"/>
    </xf>
    <xf numFmtId="49" fontId="63" fillId="7" borderId="9" xfId="11" applyNumberFormat="1" applyFont="1" applyFill="1" applyBorder="1" applyAlignment="1">
      <alignment horizontal="left" vertical="top" wrapText="1"/>
    </xf>
    <xf numFmtId="49" fontId="63" fillId="7" borderId="12" xfId="11" applyNumberFormat="1" applyFont="1" applyFill="1" applyBorder="1" applyAlignment="1">
      <alignment horizontal="left" vertical="top" wrapText="1"/>
    </xf>
    <xf numFmtId="49" fontId="63" fillId="7" borderId="21" xfId="11" applyNumberFormat="1" applyFont="1" applyFill="1" applyBorder="1" applyAlignment="1">
      <alignment horizontal="left" vertical="top" wrapText="1"/>
    </xf>
    <xf numFmtId="49" fontId="63" fillId="7" borderId="13" xfId="11" applyNumberFormat="1" applyFont="1" applyFill="1" applyBorder="1" applyAlignment="1">
      <alignment horizontal="left" vertical="top" wrapText="1"/>
    </xf>
    <xf numFmtId="49" fontId="62" fillId="0" borderId="8" xfId="11" applyNumberFormat="1" applyFont="1" applyFill="1" applyBorder="1" applyAlignment="1">
      <alignment horizontal="left" vertical="top" wrapText="1"/>
    </xf>
    <xf numFmtId="49" fontId="62" fillId="0" borderId="20" xfId="11" applyNumberFormat="1" applyFont="1" applyFill="1" applyBorder="1" applyAlignment="1">
      <alignment horizontal="left" vertical="top" wrapText="1"/>
    </xf>
    <xf numFmtId="49" fontId="62" fillId="0" borderId="9" xfId="11" applyNumberFormat="1" applyFont="1" applyFill="1" applyBorder="1" applyAlignment="1">
      <alignment horizontal="left" vertical="top" wrapText="1"/>
    </xf>
    <xf numFmtId="49" fontId="62" fillId="0" borderId="10" xfId="11" applyNumberFormat="1" applyFont="1" applyFill="1" applyBorder="1" applyAlignment="1">
      <alignment horizontal="left" vertical="top" wrapText="1"/>
    </xf>
    <xf numFmtId="49" fontId="62" fillId="0" borderId="0" xfId="11" applyNumberFormat="1" applyFont="1" applyFill="1" applyBorder="1" applyAlignment="1">
      <alignment horizontal="left" vertical="top" wrapText="1"/>
    </xf>
    <xf numFmtId="49" fontId="62" fillId="0" borderId="11" xfId="11" applyNumberFormat="1" applyFont="1" applyFill="1" applyBorder="1" applyAlignment="1">
      <alignment horizontal="left" vertical="top" wrapText="1"/>
    </xf>
    <xf numFmtId="49" fontId="62" fillId="0" borderId="12" xfId="11" applyNumberFormat="1" applyFont="1" applyFill="1" applyBorder="1" applyAlignment="1">
      <alignment horizontal="left" vertical="top" wrapText="1"/>
    </xf>
    <xf numFmtId="49" fontId="62" fillId="0" borderId="21" xfId="11" applyNumberFormat="1" applyFont="1" applyFill="1" applyBorder="1" applyAlignment="1">
      <alignment horizontal="left" vertical="top" wrapText="1"/>
    </xf>
    <xf numFmtId="49" fontId="62" fillId="0" borderId="13" xfId="11" applyNumberFormat="1" applyFont="1" applyFill="1" applyBorder="1" applyAlignment="1">
      <alignment horizontal="left" vertical="top" wrapText="1"/>
    </xf>
    <xf numFmtId="44" fontId="17" fillId="0" borderId="0" xfId="11" applyFont="1" applyFill="1" applyAlignment="1" applyProtection="1">
      <alignment horizontal="center"/>
      <protection locked="0"/>
    </xf>
    <xf numFmtId="44" fontId="17" fillId="0" borderId="0" xfId="11" applyFont="1" applyFill="1" applyAlignment="1">
      <alignment horizontal="center"/>
    </xf>
    <xf numFmtId="3" fontId="17" fillId="0" borderId="0" xfId="14" applyNumberFormat="1" applyFont="1" applyFill="1" applyAlignment="1" applyProtection="1">
      <alignment horizontal="center"/>
      <protection locked="0"/>
    </xf>
    <xf numFmtId="3" fontId="17" fillId="0" borderId="0" xfId="14" applyNumberFormat="1" applyFont="1" applyFill="1" applyAlignment="1">
      <alignment horizontal="center"/>
    </xf>
    <xf numFmtId="49" fontId="17" fillId="0" borderId="0" xfId="14" applyNumberFormat="1" applyFont="1" applyFill="1" applyAlignment="1">
      <alignment horizontal="center"/>
    </xf>
    <xf numFmtId="0" fontId="43" fillId="8" borderId="14" xfId="0" applyFont="1" applyFill="1" applyBorder="1" applyAlignment="1">
      <alignment horizontal="left" vertical="top" wrapText="1"/>
    </xf>
    <xf numFmtId="0" fontId="43" fillId="8" borderId="4" xfId="0" applyFont="1" applyFill="1" applyBorder="1" applyAlignment="1">
      <alignment horizontal="left" vertical="top" wrapText="1"/>
    </xf>
    <xf numFmtId="0" fontId="43" fillId="8" borderId="15" xfId="0" applyFont="1" applyFill="1" applyBorder="1" applyAlignment="1">
      <alignment horizontal="left" vertical="top" wrapText="1"/>
    </xf>
    <xf numFmtId="44" fontId="17" fillId="0" borderId="0" xfId="11" applyFont="1" applyFill="1" applyAlignment="1" applyProtection="1">
      <alignment horizontal="center" vertical="center"/>
      <protection locked="0"/>
    </xf>
    <xf numFmtId="44" fontId="17" fillId="0" borderId="0" xfId="11" applyFont="1" applyFill="1" applyAlignment="1">
      <alignment horizontal="center" vertical="center"/>
    </xf>
    <xf numFmtId="49" fontId="17" fillId="0" borderId="0" xfId="11" applyNumberFormat="1" applyFont="1" applyFill="1" applyAlignment="1">
      <alignment horizontal="center"/>
    </xf>
    <xf numFmtId="0" fontId="20" fillId="0" borderId="0" xfId="8" applyFont="1" applyAlignment="1" applyProtection="1">
      <alignment horizontal="center"/>
      <protection locked="0"/>
    </xf>
    <xf numFmtId="0" fontId="20" fillId="0" borderId="0" xfId="8" applyFont="1" applyAlignment="1">
      <alignment horizontal="center"/>
    </xf>
    <xf numFmtId="4" fontId="20" fillId="0" borderId="0" xfId="8" applyNumberFormat="1" applyFont="1" applyAlignment="1">
      <alignment horizontal="center"/>
    </xf>
  </cellXfs>
  <cellStyles count="950">
    <cellStyle name="Comma 2" xfId="1"/>
    <cellStyle name="Comma 2 2" xfId="188"/>
    <cellStyle name="Comma 2 2 2" xfId="224"/>
    <cellStyle name="Comma 2 2 2 2" xfId="533"/>
    <cellStyle name="Comma 2 2 2 3" xfId="840"/>
    <cellStyle name="Comma 2 2 3" xfId="258"/>
    <cellStyle name="Comma 2 2 3 2" xfId="567"/>
    <cellStyle name="Comma 2 2 3 3" xfId="874"/>
    <cellStyle name="Comma 2 2 4" xfId="297"/>
    <cellStyle name="Comma 2 2 4 2" xfId="604"/>
    <cellStyle name="Comma 2 2 4 3" xfId="911"/>
    <cellStyle name="Comma 2 2 5" xfId="334"/>
    <cellStyle name="Comma 2 2 5 2" xfId="641"/>
    <cellStyle name="Comma 2 2 5 3" xfId="948"/>
    <cellStyle name="Comma 2 2 6" xfId="497"/>
    <cellStyle name="Comma 2 2 7" xfId="804"/>
    <cellStyle name="Comma 2 3" xfId="261"/>
    <cellStyle name="Comma 3" xfId="10"/>
    <cellStyle name="Comma 4" xfId="16"/>
    <cellStyle name="Comma 4 10" xfId="124"/>
    <cellStyle name="Comma 4 10 2" xfId="433"/>
    <cellStyle name="Comma 4 10 3" xfId="740"/>
    <cellStyle name="Comma 4 11" xfId="156"/>
    <cellStyle name="Comma 4 11 2" xfId="465"/>
    <cellStyle name="Comma 4 11 3" xfId="772"/>
    <cellStyle name="Comma 4 12" xfId="190"/>
    <cellStyle name="Comma 4 12 2" xfId="499"/>
    <cellStyle name="Comma 4 12 3" xfId="806"/>
    <cellStyle name="Comma 4 13" xfId="226"/>
    <cellStyle name="Comma 4 13 2" xfId="535"/>
    <cellStyle name="Comma 4 13 3" xfId="842"/>
    <cellStyle name="Comma 4 14" xfId="264"/>
    <cellStyle name="Comma 4 14 2" xfId="571"/>
    <cellStyle name="Comma 4 14 3" xfId="878"/>
    <cellStyle name="Comma 4 15" xfId="300"/>
    <cellStyle name="Comma 4 15 2" xfId="607"/>
    <cellStyle name="Comma 4 15 3" xfId="914"/>
    <cellStyle name="Comma 4 16" xfId="336"/>
    <cellStyle name="Comma 4 17" xfId="643"/>
    <cellStyle name="Comma 4 2" xfId="19"/>
    <cellStyle name="Comma 4 2 10" xfId="228"/>
    <cellStyle name="Comma 4 2 10 2" xfId="537"/>
    <cellStyle name="Comma 4 2 10 3" xfId="844"/>
    <cellStyle name="Comma 4 2 11" xfId="266"/>
    <cellStyle name="Comma 4 2 11 2" xfId="573"/>
    <cellStyle name="Comma 4 2 11 3" xfId="880"/>
    <cellStyle name="Comma 4 2 12" xfId="302"/>
    <cellStyle name="Comma 4 2 12 2" xfId="609"/>
    <cellStyle name="Comma 4 2 12 3" xfId="916"/>
    <cellStyle name="Comma 4 2 13" xfId="338"/>
    <cellStyle name="Comma 4 2 14" xfId="645"/>
    <cellStyle name="Comma 4 2 2" xfId="26"/>
    <cellStyle name="Comma 4 2 2 10" xfId="308"/>
    <cellStyle name="Comma 4 2 2 10 2" xfId="615"/>
    <cellStyle name="Comma 4 2 2 10 3" xfId="922"/>
    <cellStyle name="Comma 4 2 2 11" xfId="344"/>
    <cellStyle name="Comma 4 2 2 12" xfId="651"/>
    <cellStyle name="Comma 4 2 2 2" xfId="50"/>
    <cellStyle name="Comma 4 2 2 2 10" xfId="360"/>
    <cellStyle name="Comma 4 2 2 2 11" xfId="667"/>
    <cellStyle name="Comma 4 2 2 2 2" xfId="82"/>
    <cellStyle name="Comma 4 2 2 2 2 2" xfId="392"/>
    <cellStyle name="Comma 4 2 2 2 2 3" xfId="699"/>
    <cellStyle name="Comma 4 2 2 2 3" xfId="116"/>
    <cellStyle name="Comma 4 2 2 2 3 2" xfId="425"/>
    <cellStyle name="Comma 4 2 2 2 3 3" xfId="732"/>
    <cellStyle name="Comma 4 2 2 2 4" xfId="148"/>
    <cellStyle name="Comma 4 2 2 2 4 2" xfId="457"/>
    <cellStyle name="Comma 4 2 2 2 4 3" xfId="764"/>
    <cellStyle name="Comma 4 2 2 2 5" xfId="180"/>
    <cellStyle name="Comma 4 2 2 2 5 2" xfId="489"/>
    <cellStyle name="Comma 4 2 2 2 5 3" xfId="796"/>
    <cellStyle name="Comma 4 2 2 2 6" xfId="214"/>
    <cellStyle name="Comma 4 2 2 2 6 2" xfId="523"/>
    <cellStyle name="Comma 4 2 2 2 6 3" xfId="830"/>
    <cellStyle name="Comma 4 2 2 2 7" xfId="250"/>
    <cellStyle name="Comma 4 2 2 2 7 2" xfId="559"/>
    <cellStyle name="Comma 4 2 2 2 7 3" xfId="866"/>
    <cellStyle name="Comma 4 2 2 2 8" xfId="288"/>
    <cellStyle name="Comma 4 2 2 2 8 2" xfId="595"/>
    <cellStyle name="Comma 4 2 2 2 8 3" xfId="902"/>
    <cellStyle name="Comma 4 2 2 2 9" xfId="324"/>
    <cellStyle name="Comma 4 2 2 2 9 2" xfId="631"/>
    <cellStyle name="Comma 4 2 2 2 9 3" xfId="938"/>
    <cellStyle name="Comma 4 2 2 3" xfId="66"/>
    <cellStyle name="Comma 4 2 2 3 2" xfId="376"/>
    <cellStyle name="Comma 4 2 2 3 3" xfId="683"/>
    <cellStyle name="Comma 4 2 2 4" xfId="100"/>
    <cellStyle name="Comma 4 2 2 4 2" xfId="409"/>
    <cellStyle name="Comma 4 2 2 4 3" xfId="716"/>
    <cellStyle name="Comma 4 2 2 5" xfId="132"/>
    <cellStyle name="Comma 4 2 2 5 2" xfId="441"/>
    <cellStyle name="Comma 4 2 2 5 3" xfId="748"/>
    <cellStyle name="Comma 4 2 2 6" xfId="164"/>
    <cellStyle name="Comma 4 2 2 6 2" xfId="473"/>
    <cellStyle name="Comma 4 2 2 6 3" xfId="780"/>
    <cellStyle name="Comma 4 2 2 7" xfId="198"/>
    <cellStyle name="Comma 4 2 2 7 2" xfId="507"/>
    <cellStyle name="Comma 4 2 2 7 3" xfId="814"/>
    <cellStyle name="Comma 4 2 2 8" xfId="234"/>
    <cellStyle name="Comma 4 2 2 8 2" xfId="543"/>
    <cellStyle name="Comma 4 2 2 8 3" xfId="850"/>
    <cellStyle name="Comma 4 2 2 9" xfId="272"/>
    <cellStyle name="Comma 4 2 2 9 2" xfId="579"/>
    <cellStyle name="Comma 4 2 2 9 3" xfId="886"/>
    <cellStyle name="Comma 4 2 3" xfId="35"/>
    <cellStyle name="Comma 4 2 4" xfId="44"/>
    <cellStyle name="Comma 4 2 4 10" xfId="354"/>
    <cellStyle name="Comma 4 2 4 11" xfId="661"/>
    <cellStyle name="Comma 4 2 4 2" xfId="76"/>
    <cellStyle name="Comma 4 2 4 2 2" xfId="386"/>
    <cellStyle name="Comma 4 2 4 2 3" xfId="693"/>
    <cellStyle name="Comma 4 2 4 3" xfId="110"/>
    <cellStyle name="Comma 4 2 4 3 2" xfId="419"/>
    <cellStyle name="Comma 4 2 4 3 3" xfId="726"/>
    <cellStyle name="Comma 4 2 4 4" xfId="142"/>
    <cellStyle name="Comma 4 2 4 4 2" xfId="451"/>
    <cellStyle name="Comma 4 2 4 4 3" xfId="758"/>
    <cellStyle name="Comma 4 2 4 5" xfId="174"/>
    <cellStyle name="Comma 4 2 4 5 2" xfId="483"/>
    <cellStyle name="Comma 4 2 4 5 3" xfId="790"/>
    <cellStyle name="Comma 4 2 4 6" xfId="208"/>
    <cellStyle name="Comma 4 2 4 6 2" xfId="517"/>
    <cellStyle name="Comma 4 2 4 6 3" xfId="824"/>
    <cellStyle name="Comma 4 2 4 7" xfId="244"/>
    <cellStyle name="Comma 4 2 4 7 2" xfId="553"/>
    <cellStyle name="Comma 4 2 4 7 3" xfId="860"/>
    <cellStyle name="Comma 4 2 4 8" xfId="282"/>
    <cellStyle name="Comma 4 2 4 8 2" xfId="589"/>
    <cellStyle name="Comma 4 2 4 8 3" xfId="896"/>
    <cellStyle name="Comma 4 2 4 9" xfId="318"/>
    <cellStyle name="Comma 4 2 4 9 2" xfId="625"/>
    <cellStyle name="Comma 4 2 4 9 3" xfId="932"/>
    <cellStyle name="Comma 4 2 5" xfId="60"/>
    <cellStyle name="Comma 4 2 5 2" xfId="370"/>
    <cellStyle name="Comma 4 2 5 3" xfId="677"/>
    <cellStyle name="Comma 4 2 6" xfId="94"/>
    <cellStyle name="Comma 4 2 6 2" xfId="403"/>
    <cellStyle name="Comma 4 2 6 3" xfId="710"/>
    <cellStyle name="Comma 4 2 7" xfId="126"/>
    <cellStyle name="Comma 4 2 7 2" xfId="435"/>
    <cellStyle name="Comma 4 2 7 3" xfId="742"/>
    <cellStyle name="Comma 4 2 8" xfId="158"/>
    <cellStyle name="Comma 4 2 8 2" xfId="467"/>
    <cellStyle name="Comma 4 2 8 3" xfId="774"/>
    <cellStyle name="Comma 4 2 9" xfId="192"/>
    <cellStyle name="Comma 4 2 9 2" xfId="501"/>
    <cellStyle name="Comma 4 2 9 3" xfId="808"/>
    <cellStyle name="Comma 4 3" xfId="21"/>
    <cellStyle name="Comma 4 3 10" xfId="268"/>
    <cellStyle name="Comma 4 3 10 2" xfId="575"/>
    <cellStyle name="Comma 4 3 10 3" xfId="882"/>
    <cellStyle name="Comma 4 3 11" xfId="304"/>
    <cellStyle name="Comma 4 3 11 2" xfId="611"/>
    <cellStyle name="Comma 4 3 11 3" xfId="918"/>
    <cellStyle name="Comma 4 3 12" xfId="340"/>
    <cellStyle name="Comma 4 3 13" xfId="647"/>
    <cellStyle name="Comma 4 3 2" xfId="28"/>
    <cellStyle name="Comma 4 3 2 10" xfId="310"/>
    <cellStyle name="Comma 4 3 2 10 2" xfId="617"/>
    <cellStyle name="Comma 4 3 2 10 3" xfId="924"/>
    <cellStyle name="Comma 4 3 2 11" xfId="346"/>
    <cellStyle name="Comma 4 3 2 12" xfId="653"/>
    <cellStyle name="Comma 4 3 2 2" xfId="52"/>
    <cellStyle name="Comma 4 3 2 2 10" xfId="362"/>
    <cellStyle name="Comma 4 3 2 2 11" xfId="669"/>
    <cellStyle name="Comma 4 3 2 2 2" xfId="84"/>
    <cellStyle name="Comma 4 3 2 2 2 2" xfId="394"/>
    <cellStyle name="Comma 4 3 2 2 2 3" xfId="701"/>
    <cellStyle name="Comma 4 3 2 2 3" xfId="118"/>
    <cellStyle name="Comma 4 3 2 2 3 2" xfId="427"/>
    <cellStyle name="Comma 4 3 2 2 3 3" xfId="734"/>
    <cellStyle name="Comma 4 3 2 2 4" xfId="150"/>
    <cellStyle name="Comma 4 3 2 2 4 2" xfId="459"/>
    <cellStyle name="Comma 4 3 2 2 4 3" xfId="766"/>
    <cellStyle name="Comma 4 3 2 2 5" xfId="182"/>
    <cellStyle name="Comma 4 3 2 2 5 2" xfId="491"/>
    <cellStyle name="Comma 4 3 2 2 5 3" xfId="798"/>
    <cellStyle name="Comma 4 3 2 2 6" xfId="216"/>
    <cellStyle name="Comma 4 3 2 2 6 2" xfId="525"/>
    <cellStyle name="Comma 4 3 2 2 6 3" xfId="832"/>
    <cellStyle name="Comma 4 3 2 2 7" xfId="252"/>
    <cellStyle name="Comma 4 3 2 2 7 2" xfId="561"/>
    <cellStyle name="Comma 4 3 2 2 7 3" xfId="868"/>
    <cellStyle name="Comma 4 3 2 2 8" xfId="290"/>
    <cellStyle name="Comma 4 3 2 2 8 2" xfId="597"/>
    <cellStyle name="Comma 4 3 2 2 8 3" xfId="904"/>
    <cellStyle name="Comma 4 3 2 2 9" xfId="326"/>
    <cellStyle name="Comma 4 3 2 2 9 2" xfId="633"/>
    <cellStyle name="Comma 4 3 2 2 9 3" xfId="940"/>
    <cellStyle name="Comma 4 3 2 3" xfId="68"/>
    <cellStyle name="Comma 4 3 2 3 2" xfId="378"/>
    <cellStyle name="Comma 4 3 2 3 3" xfId="685"/>
    <cellStyle name="Comma 4 3 2 4" xfId="102"/>
    <cellStyle name="Comma 4 3 2 4 2" xfId="411"/>
    <cellStyle name="Comma 4 3 2 4 3" xfId="718"/>
    <cellStyle name="Comma 4 3 2 5" xfId="134"/>
    <cellStyle name="Comma 4 3 2 5 2" xfId="443"/>
    <cellStyle name="Comma 4 3 2 5 3" xfId="750"/>
    <cellStyle name="Comma 4 3 2 6" xfId="166"/>
    <cellStyle name="Comma 4 3 2 6 2" xfId="475"/>
    <cellStyle name="Comma 4 3 2 6 3" xfId="782"/>
    <cellStyle name="Comma 4 3 2 7" xfId="200"/>
    <cellStyle name="Comma 4 3 2 7 2" xfId="509"/>
    <cellStyle name="Comma 4 3 2 7 3" xfId="816"/>
    <cellStyle name="Comma 4 3 2 8" xfId="236"/>
    <cellStyle name="Comma 4 3 2 8 2" xfId="545"/>
    <cellStyle name="Comma 4 3 2 8 3" xfId="852"/>
    <cellStyle name="Comma 4 3 2 9" xfId="274"/>
    <cellStyle name="Comma 4 3 2 9 2" xfId="581"/>
    <cellStyle name="Comma 4 3 2 9 3" xfId="888"/>
    <cellStyle name="Comma 4 3 3" xfId="46"/>
    <cellStyle name="Comma 4 3 3 10" xfId="356"/>
    <cellStyle name="Comma 4 3 3 11" xfId="663"/>
    <cellStyle name="Comma 4 3 3 2" xfId="78"/>
    <cellStyle name="Comma 4 3 3 2 2" xfId="388"/>
    <cellStyle name="Comma 4 3 3 2 3" xfId="695"/>
    <cellStyle name="Comma 4 3 3 3" xfId="112"/>
    <cellStyle name="Comma 4 3 3 3 2" xfId="421"/>
    <cellStyle name="Comma 4 3 3 3 3" xfId="728"/>
    <cellStyle name="Comma 4 3 3 4" xfId="144"/>
    <cellStyle name="Comma 4 3 3 4 2" xfId="453"/>
    <cellStyle name="Comma 4 3 3 4 3" xfId="760"/>
    <cellStyle name="Comma 4 3 3 5" xfId="176"/>
    <cellStyle name="Comma 4 3 3 5 2" xfId="485"/>
    <cellStyle name="Comma 4 3 3 5 3" xfId="792"/>
    <cellStyle name="Comma 4 3 3 6" xfId="210"/>
    <cellStyle name="Comma 4 3 3 6 2" xfId="519"/>
    <cellStyle name="Comma 4 3 3 6 3" xfId="826"/>
    <cellStyle name="Comma 4 3 3 7" xfId="246"/>
    <cellStyle name="Comma 4 3 3 7 2" xfId="555"/>
    <cellStyle name="Comma 4 3 3 7 3" xfId="862"/>
    <cellStyle name="Comma 4 3 3 8" xfId="284"/>
    <cellStyle name="Comma 4 3 3 8 2" xfId="591"/>
    <cellStyle name="Comma 4 3 3 8 3" xfId="898"/>
    <cellStyle name="Comma 4 3 3 9" xfId="320"/>
    <cellStyle name="Comma 4 3 3 9 2" xfId="627"/>
    <cellStyle name="Comma 4 3 3 9 3" xfId="934"/>
    <cellStyle name="Comma 4 3 4" xfId="62"/>
    <cellStyle name="Comma 4 3 4 2" xfId="372"/>
    <cellStyle name="Comma 4 3 4 3" xfId="679"/>
    <cellStyle name="Comma 4 3 5" xfId="96"/>
    <cellStyle name="Comma 4 3 5 2" xfId="405"/>
    <cellStyle name="Comma 4 3 5 3" xfId="712"/>
    <cellStyle name="Comma 4 3 6" xfId="128"/>
    <cellStyle name="Comma 4 3 6 2" xfId="437"/>
    <cellStyle name="Comma 4 3 6 3" xfId="744"/>
    <cellStyle name="Comma 4 3 7" xfId="160"/>
    <cellStyle name="Comma 4 3 7 2" xfId="469"/>
    <cellStyle name="Comma 4 3 7 3" xfId="776"/>
    <cellStyle name="Comma 4 3 8" xfId="194"/>
    <cellStyle name="Comma 4 3 8 2" xfId="503"/>
    <cellStyle name="Comma 4 3 8 3" xfId="810"/>
    <cellStyle name="Comma 4 3 9" xfId="230"/>
    <cellStyle name="Comma 4 3 9 2" xfId="539"/>
    <cellStyle name="Comma 4 3 9 3" xfId="846"/>
    <cellStyle name="Comma 4 4" xfId="23"/>
    <cellStyle name="Comma 4 4 10" xfId="306"/>
    <cellStyle name="Comma 4 4 10 2" xfId="613"/>
    <cellStyle name="Comma 4 4 10 3" xfId="920"/>
    <cellStyle name="Comma 4 4 11" xfId="342"/>
    <cellStyle name="Comma 4 4 12" xfId="649"/>
    <cellStyle name="Comma 4 4 2" xfId="48"/>
    <cellStyle name="Comma 4 4 2 10" xfId="358"/>
    <cellStyle name="Comma 4 4 2 11" xfId="665"/>
    <cellStyle name="Comma 4 4 2 2" xfId="80"/>
    <cellStyle name="Comma 4 4 2 2 2" xfId="390"/>
    <cellStyle name="Comma 4 4 2 2 3" xfId="697"/>
    <cellStyle name="Comma 4 4 2 3" xfId="114"/>
    <cellStyle name="Comma 4 4 2 3 2" xfId="423"/>
    <cellStyle name="Comma 4 4 2 3 3" xfId="730"/>
    <cellStyle name="Comma 4 4 2 4" xfId="146"/>
    <cellStyle name="Comma 4 4 2 4 2" xfId="455"/>
    <cellStyle name="Comma 4 4 2 4 3" xfId="762"/>
    <cellStyle name="Comma 4 4 2 5" xfId="178"/>
    <cellStyle name="Comma 4 4 2 5 2" xfId="487"/>
    <cellStyle name="Comma 4 4 2 5 3" xfId="794"/>
    <cellStyle name="Comma 4 4 2 6" xfId="212"/>
    <cellStyle name="Comma 4 4 2 6 2" xfId="521"/>
    <cellStyle name="Comma 4 4 2 6 3" xfId="828"/>
    <cellStyle name="Comma 4 4 2 7" xfId="248"/>
    <cellStyle name="Comma 4 4 2 7 2" xfId="557"/>
    <cellStyle name="Comma 4 4 2 7 3" xfId="864"/>
    <cellStyle name="Comma 4 4 2 8" xfId="286"/>
    <cellStyle name="Comma 4 4 2 8 2" xfId="593"/>
    <cellStyle name="Comma 4 4 2 8 3" xfId="900"/>
    <cellStyle name="Comma 4 4 2 9" xfId="322"/>
    <cellStyle name="Comma 4 4 2 9 2" xfId="629"/>
    <cellStyle name="Comma 4 4 2 9 3" xfId="936"/>
    <cellStyle name="Comma 4 4 3" xfId="64"/>
    <cellStyle name="Comma 4 4 3 2" xfId="374"/>
    <cellStyle name="Comma 4 4 3 3" xfId="681"/>
    <cellStyle name="Comma 4 4 4" xfId="98"/>
    <cellStyle name="Comma 4 4 4 2" xfId="407"/>
    <cellStyle name="Comma 4 4 4 3" xfId="714"/>
    <cellStyle name="Comma 4 4 5" xfId="130"/>
    <cellStyle name="Comma 4 4 5 2" xfId="439"/>
    <cellStyle name="Comma 4 4 5 3" xfId="746"/>
    <cellStyle name="Comma 4 4 6" xfId="162"/>
    <cellStyle name="Comma 4 4 6 2" xfId="471"/>
    <cellStyle name="Comma 4 4 6 3" xfId="778"/>
    <cellStyle name="Comma 4 4 7" xfId="196"/>
    <cellStyle name="Comma 4 4 7 2" xfId="505"/>
    <cellStyle name="Comma 4 4 7 3" xfId="812"/>
    <cellStyle name="Comma 4 4 8" xfId="232"/>
    <cellStyle name="Comma 4 4 8 2" xfId="541"/>
    <cellStyle name="Comma 4 4 8 3" xfId="848"/>
    <cellStyle name="Comma 4 4 9" xfId="270"/>
    <cellStyle name="Comma 4 4 9 2" xfId="577"/>
    <cellStyle name="Comma 4 4 9 3" xfId="884"/>
    <cellStyle name="Comma 4 5" xfId="30"/>
    <cellStyle name="Comma 4 5 10" xfId="312"/>
    <cellStyle name="Comma 4 5 10 2" xfId="619"/>
    <cellStyle name="Comma 4 5 10 3" xfId="926"/>
    <cellStyle name="Comma 4 5 11" xfId="348"/>
    <cellStyle name="Comma 4 5 12" xfId="655"/>
    <cellStyle name="Comma 4 5 2" xfId="54"/>
    <cellStyle name="Comma 4 5 2 10" xfId="364"/>
    <cellStyle name="Comma 4 5 2 11" xfId="671"/>
    <cellStyle name="Comma 4 5 2 2" xfId="86"/>
    <cellStyle name="Comma 4 5 2 2 2" xfId="396"/>
    <cellStyle name="Comma 4 5 2 2 3" xfId="703"/>
    <cellStyle name="Comma 4 5 2 3" xfId="120"/>
    <cellStyle name="Comma 4 5 2 3 2" xfId="429"/>
    <cellStyle name="Comma 4 5 2 3 3" xfId="736"/>
    <cellStyle name="Comma 4 5 2 4" xfId="152"/>
    <cellStyle name="Comma 4 5 2 4 2" xfId="461"/>
    <cellStyle name="Comma 4 5 2 4 3" xfId="768"/>
    <cellStyle name="Comma 4 5 2 5" xfId="184"/>
    <cellStyle name="Comma 4 5 2 5 2" xfId="493"/>
    <cellStyle name="Comma 4 5 2 5 3" xfId="800"/>
    <cellStyle name="Comma 4 5 2 6" xfId="218"/>
    <cellStyle name="Comma 4 5 2 6 2" xfId="527"/>
    <cellStyle name="Comma 4 5 2 6 3" xfId="834"/>
    <cellStyle name="Comma 4 5 2 7" xfId="254"/>
    <cellStyle name="Comma 4 5 2 7 2" xfId="563"/>
    <cellStyle name="Comma 4 5 2 7 3" xfId="870"/>
    <cellStyle name="Comma 4 5 2 8" xfId="292"/>
    <cellStyle name="Comma 4 5 2 8 2" xfId="599"/>
    <cellStyle name="Comma 4 5 2 8 3" xfId="906"/>
    <cellStyle name="Comma 4 5 2 9" xfId="328"/>
    <cellStyle name="Comma 4 5 2 9 2" xfId="635"/>
    <cellStyle name="Comma 4 5 2 9 3" xfId="942"/>
    <cellStyle name="Comma 4 5 3" xfId="70"/>
    <cellStyle name="Comma 4 5 3 2" xfId="380"/>
    <cellStyle name="Comma 4 5 3 3" xfId="687"/>
    <cellStyle name="Comma 4 5 4" xfId="104"/>
    <cellStyle name="Comma 4 5 4 2" xfId="413"/>
    <cellStyle name="Comma 4 5 4 3" xfId="720"/>
    <cellStyle name="Comma 4 5 5" xfId="136"/>
    <cellStyle name="Comma 4 5 5 2" xfId="445"/>
    <cellStyle name="Comma 4 5 5 3" xfId="752"/>
    <cellStyle name="Comma 4 5 6" xfId="168"/>
    <cellStyle name="Comma 4 5 6 2" xfId="477"/>
    <cellStyle name="Comma 4 5 6 3" xfId="784"/>
    <cellStyle name="Comma 4 5 7" xfId="202"/>
    <cellStyle name="Comma 4 5 7 2" xfId="511"/>
    <cellStyle name="Comma 4 5 7 3" xfId="818"/>
    <cellStyle name="Comma 4 5 8" xfId="238"/>
    <cellStyle name="Comma 4 5 8 2" xfId="547"/>
    <cellStyle name="Comma 4 5 8 3" xfId="854"/>
    <cellStyle name="Comma 4 5 9" xfId="276"/>
    <cellStyle name="Comma 4 5 9 2" xfId="583"/>
    <cellStyle name="Comma 4 5 9 3" xfId="890"/>
    <cellStyle name="Comma 4 6" xfId="32"/>
    <cellStyle name="Comma 4 6 10" xfId="314"/>
    <cellStyle name="Comma 4 6 10 2" xfId="621"/>
    <cellStyle name="Comma 4 6 10 3" xfId="928"/>
    <cellStyle name="Comma 4 6 11" xfId="350"/>
    <cellStyle name="Comma 4 6 12" xfId="657"/>
    <cellStyle name="Comma 4 6 2" xfId="56"/>
    <cellStyle name="Comma 4 6 2 10" xfId="366"/>
    <cellStyle name="Comma 4 6 2 11" xfId="673"/>
    <cellStyle name="Comma 4 6 2 2" xfId="88"/>
    <cellStyle name="Comma 4 6 2 2 2" xfId="398"/>
    <cellStyle name="Comma 4 6 2 2 3" xfId="705"/>
    <cellStyle name="Comma 4 6 2 3" xfId="122"/>
    <cellStyle name="Comma 4 6 2 3 2" xfId="431"/>
    <cellStyle name="Comma 4 6 2 3 3" xfId="738"/>
    <cellStyle name="Comma 4 6 2 4" xfId="154"/>
    <cellStyle name="Comma 4 6 2 4 2" xfId="463"/>
    <cellStyle name="Comma 4 6 2 4 3" xfId="770"/>
    <cellStyle name="Comma 4 6 2 5" xfId="186"/>
    <cellStyle name="Comma 4 6 2 5 2" xfId="495"/>
    <cellStyle name="Comma 4 6 2 5 3" xfId="802"/>
    <cellStyle name="Comma 4 6 2 6" xfId="220"/>
    <cellStyle name="Comma 4 6 2 6 2" xfId="529"/>
    <cellStyle name="Comma 4 6 2 6 3" xfId="836"/>
    <cellStyle name="Comma 4 6 2 7" xfId="256"/>
    <cellStyle name="Comma 4 6 2 7 2" xfId="565"/>
    <cellStyle name="Comma 4 6 2 7 3" xfId="872"/>
    <cellStyle name="Comma 4 6 2 8" xfId="294"/>
    <cellStyle name="Comma 4 6 2 8 2" xfId="601"/>
    <cellStyle name="Comma 4 6 2 8 3" xfId="908"/>
    <cellStyle name="Comma 4 6 2 9" xfId="330"/>
    <cellStyle name="Comma 4 6 2 9 2" xfId="637"/>
    <cellStyle name="Comma 4 6 2 9 3" xfId="944"/>
    <cellStyle name="Comma 4 6 3" xfId="72"/>
    <cellStyle name="Comma 4 6 3 2" xfId="382"/>
    <cellStyle name="Comma 4 6 3 3" xfId="689"/>
    <cellStyle name="Comma 4 6 4" xfId="106"/>
    <cellStyle name="Comma 4 6 4 2" xfId="415"/>
    <cellStyle name="Comma 4 6 4 3" xfId="722"/>
    <cellStyle name="Comma 4 6 5" xfId="138"/>
    <cellStyle name="Comma 4 6 5 2" xfId="447"/>
    <cellStyle name="Comma 4 6 5 3" xfId="754"/>
    <cellStyle name="Comma 4 6 6" xfId="170"/>
    <cellStyle name="Comma 4 6 6 2" xfId="479"/>
    <cellStyle name="Comma 4 6 6 3" xfId="786"/>
    <cellStyle name="Comma 4 6 7" xfId="204"/>
    <cellStyle name="Comma 4 6 7 2" xfId="513"/>
    <cellStyle name="Comma 4 6 7 3" xfId="820"/>
    <cellStyle name="Comma 4 6 8" xfId="240"/>
    <cellStyle name="Comma 4 6 8 2" xfId="549"/>
    <cellStyle name="Comma 4 6 8 3" xfId="856"/>
    <cellStyle name="Comma 4 6 9" xfId="278"/>
    <cellStyle name="Comma 4 6 9 2" xfId="585"/>
    <cellStyle name="Comma 4 6 9 3" xfId="892"/>
    <cellStyle name="Comma 4 7" xfId="40"/>
    <cellStyle name="Comma 4 7 10" xfId="352"/>
    <cellStyle name="Comma 4 7 11" xfId="659"/>
    <cellStyle name="Comma 4 7 2" xfId="74"/>
    <cellStyle name="Comma 4 7 2 2" xfId="384"/>
    <cellStyle name="Comma 4 7 2 3" xfId="691"/>
    <cellStyle name="Comma 4 7 3" xfId="108"/>
    <cellStyle name="Comma 4 7 3 2" xfId="417"/>
    <cellStyle name="Comma 4 7 3 3" xfId="724"/>
    <cellStyle name="Comma 4 7 4" xfId="140"/>
    <cellStyle name="Comma 4 7 4 2" xfId="449"/>
    <cellStyle name="Comma 4 7 4 3" xfId="756"/>
    <cellStyle name="Comma 4 7 5" xfId="172"/>
    <cellStyle name="Comma 4 7 5 2" xfId="481"/>
    <cellStyle name="Comma 4 7 5 3" xfId="788"/>
    <cellStyle name="Comma 4 7 6" xfId="206"/>
    <cellStyle name="Comma 4 7 6 2" xfId="515"/>
    <cellStyle name="Comma 4 7 6 3" xfId="822"/>
    <cellStyle name="Comma 4 7 7" xfId="242"/>
    <cellStyle name="Comma 4 7 7 2" xfId="551"/>
    <cellStyle name="Comma 4 7 7 3" xfId="858"/>
    <cellStyle name="Comma 4 7 8" xfId="280"/>
    <cellStyle name="Comma 4 7 8 2" xfId="587"/>
    <cellStyle name="Comma 4 7 8 3" xfId="894"/>
    <cellStyle name="Comma 4 7 9" xfId="316"/>
    <cellStyle name="Comma 4 7 9 2" xfId="623"/>
    <cellStyle name="Comma 4 7 9 3" xfId="930"/>
    <cellStyle name="Comma 4 8" xfId="58"/>
    <cellStyle name="Comma 4 8 2" xfId="222"/>
    <cellStyle name="Comma 4 8 2 2" xfId="531"/>
    <cellStyle name="Comma 4 8 2 3" xfId="838"/>
    <cellStyle name="Comma 4 8 3" xfId="260"/>
    <cellStyle name="Comma 4 8 3 2" xfId="569"/>
    <cellStyle name="Comma 4 8 3 3" xfId="876"/>
    <cellStyle name="Comma 4 8 4" xfId="298"/>
    <cellStyle name="Comma 4 8 4 2" xfId="605"/>
    <cellStyle name="Comma 4 8 4 3" xfId="912"/>
    <cellStyle name="Comma 4 8 5" xfId="332"/>
    <cellStyle name="Comma 4 8 5 2" xfId="639"/>
    <cellStyle name="Comma 4 8 5 3" xfId="946"/>
    <cellStyle name="Comma 4 8 6" xfId="368"/>
    <cellStyle name="Comma 4 8 7" xfId="675"/>
    <cellStyle name="Comma 4 9" xfId="92"/>
    <cellStyle name="Comma 4 9 2" xfId="401"/>
    <cellStyle name="Comma 4 9 3" xfId="708"/>
    <cellStyle name="Comma 5" xfId="24"/>
    <cellStyle name="Comma 5 2" xfId="34"/>
    <cellStyle name="Currency" xfId="11" builtinId="4"/>
    <cellStyle name="Currency 2" xfId="9"/>
    <cellStyle name="Currency 3" xfId="36"/>
    <cellStyle name="Currency 4" xfId="42"/>
    <cellStyle name="Hyperlink" xfId="949" builtinId="8"/>
    <cellStyle name="Hyperlink 2" xfId="14"/>
    <cellStyle name="Hyperlink 3" xfId="17"/>
    <cellStyle name="Hyperlink 4" xfId="89"/>
    <cellStyle name="Hyperlink 4 2" xfId="399"/>
    <cellStyle name="Hyperlink 4 3" xfId="706"/>
    <cellStyle name="Normal" xfId="0" builtinId="0"/>
    <cellStyle name="Normal 2" xfId="2"/>
    <cellStyle name="Normal 2 2" xfId="13"/>
    <cellStyle name="Normal 2 3" xfId="12"/>
    <cellStyle name="Normal 2 4" xfId="37"/>
    <cellStyle name="Normal 2 5" xfId="187"/>
    <cellStyle name="Normal 2 5 2" xfId="223"/>
    <cellStyle name="Normal 2 5 2 2" xfId="532"/>
    <cellStyle name="Normal 2 5 2 3" xfId="839"/>
    <cellStyle name="Normal 2 5 3" xfId="257"/>
    <cellStyle name="Normal 2 5 3 2" xfId="566"/>
    <cellStyle name="Normal 2 5 3 3" xfId="873"/>
    <cellStyle name="Normal 2 5 4" xfId="296"/>
    <cellStyle name="Normal 2 5 4 2" xfId="603"/>
    <cellStyle name="Normal 2 5 4 3" xfId="910"/>
    <cellStyle name="Normal 2 5 5" xfId="333"/>
    <cellStyle name="Normal 2 5 5 2" xfId="640"/>
    <cellStyle name="Normal 2 5 5 3" xfId="947"/>
    <cellStyle name="Normal 2 5 6" xfId="496"/>
    <cellStyle name="Normal 2 5 7" xfId="803"/>
    <cellStyle name="Normal 3" xfId="3"/>
    <cellStyle name="Normal 3 2" xfId="262"/>
    <cellStyle name="Normal 4" xfId="8"/>
    <cellStyle name="Normal 5" xfId="15"/>
    <cellStyle name="Normal 5 10" xfId="123"/>
    <cellStyle name="Normal 5 10 2" xfId="432"/>
    <cellStyle name="Normal 5 10 3" xfId="739"/>
    <cellStyle name="Normal 5 11" xfId="155"/>
    <cellStyle name="Normal 5 11 2" xfId="464"/>
    <cellStyle name="Normal 5 11 3" xfId="771"/>
    <cellStyle name="Normal 5 12" xfId="189"/>
    <cellStyle name="Normal 5 12 2" xfId="498"/>
    <cellStyle name="Normal 5 12 3" xfId="805"/>
    <cellStyle name="Normal 5 13" xfId="225"/>
    <cellStyle name="Normal 5 13 2" xfId="534"/>
    <cellStyle name="Normal 5 13 3" xfId="841"/>
    <cellStyle name="Normal 5 14" xfId="263"/>
    <cellStyle name="Normal 5 14 2" xfId="570"/>
    <cellStyle name="Normal 5 14 3" xfId="877"/>
    <cellStyle name="Normal 5 15" xfId="299"/>
    <cellStyle name="Normal 5 15 2" xfId="606"/>
    <cellStyle name="Normal 5 15 3" xfId="913"/>
    <cellStyle name="Normal 5 16" xfId="335"/>
    <cellStyle name="Normal 5 17" xfId="642"/>
    <cellStyle name="Normal 5 2" xfId="18"/>
    <cellStyle name="Normal 5 2 10" xfId="227"/>
    <cellStyle name="Normal 5 2 10 2" xfId="536"/>
    <cellStyle name="Normal 5 2 10 3" xfId="843"/>
    <cellStyle name="Normal 5 2 11" xfId="265"/>
    <cellStyle name="Normal 5 2 11 2" xfId="572"/>
    <cellStyle name="Normal 5 2 11 3" xfId="879"/>
    <cellStyle name="Normal 5 2 12" xfId="301"/>
    <cellStyle name="Normal 5 2 12 2" xfId="608"/>
    <cellStyle name="Normal 5 2 12 3" xfId="915"/>
    <cellStyle name="Normal 5 2 13" xfId="337"/>
    <cellStyle name="Normal 5 2 14" xfId="644"/>
    <cellStyle name="Normal 5 2 2" xfId="25"/>
    <cellStyle name="Normal 5 2 2 10" xfId="307"/>
    <cellStyle name="Normal 5 2 2 10 2" xfId="614"/>
    <cellStyle name="Normal 5 2 2 10 3" xfId="921"/>
    <cellStyle name="Normal 5 2 2 11" xfId="343"/>
    <cellStyle name="Normal 5 2 2 12" xfId="650"/>
    <cellStyle name="Normal 5 2 2 2" xfId="49"/>
    <cellStyle name="Normal 5 2 2 2 10" xfId="359"/>
    <cellStyle name="Normal 5 2 2 2 11" xfId="666"/>
    <cellStyle name="Normal 5 2 2 2 2" xfId="81"/>
    <cellStyle name="Normal 5 2 2 2 2 2" xfId="391"/>
    <cellStyle name="Normal 5 2 2 2 2 3" xfId="698"/>
    <cellStyle name="Normal 5 2 2 2 3" xfId="115"/>
    <cellStyle name="Normal 5 2 2 2 3 2" xfId="424"/>
    <cellStyle name="Normal 5 2 2 2 3 3" xfId="731"/>
    <cellStyle name="Normal 5 2 2 2 4" xfId="147"/>
    <cellStyle name="Normal 5 2 2 2 4 2" xfId="456"/>
    <cellStyle name="Normal 5 2 2 2 4 3" xfId="763"/>
    <cellStyle name="Normal 5 2 2 2 5" xfId="179"/>
    <cellStyle name="Normal 5 2 2 2 5 2" xfId="488"/>
    <cellStyle name="Normal 5 2 2 2 5 3" xfId="795"/>
    <cellStyle name="Normal 5 2 2 2 6" xfId="213"/>
    <cellStyle name="Normal 5 2 2 2 6 2" xfId="522"/>
    <cellStyle name="Normal 5 2 2 2 6 3" xfId="829"/>
    <cellStyle name="Normal 5 2 2 2 7" xfId="249"/>
    <cellStyle name="Normal 5 2 2 2 7 2" xfId="558"/>
    <cellStyle name="Normal 5 2 2 2 7 3" xfId="865"/>
    <cellStyle name="Normal 5 2 2 2 8" xfId="287"/>
    <cellStyle name="Normal 5 2 2 2 8 2" xfId="594"/>
    <cellStyle name="Normal 5 2 2 2 8 3" xfId="901"/>
    <cellStyle name="Normal 5 2 2 2 9" xfId="323"/>
    <cellStyle name="Normal 5 2 2 2 9 2" xfId="630"/>
    <cellStyle name="Normal 5 2 2 2 9 3" xfId="937"/>
    <cellStyle name="Normal 5 2 2 3" xfId="65"/>
    <cellStyle name="Normal 5 2 2 3 2" xfId="375"/>
    <cellStyle name="Normal 5 2 2 3 3" xfId="682"/>
    <cellStyle name="Normal 5 2 2 4" xfId="99"/>
    <cellStyle name="Normal 5 2 2 4 2" xfId="408"/>
    <cellStyle name="Normal 5 2 2 4 3" xfId="715"/>
    <cellStyle name="Normal 5 2 2 5" xfId="131"/>
    <cellStyle name="Normal 5 2 2 5 2" xfId="440"/>
    <cellStyle name="Normal 5 2 2 5 3" xfId="747"/>
    <cellStyle name="Normal 5 2 2 6" xfId="163"/>
    <cellStyle name="Normal 5 2 2 6 2" xfId="472"/>
    <cellStyle name="Normal 5 2 2 6 3" xfId="779"/>
    <cellStyle name="Normal 5 2 2 7" xfId="197"/>
    <cellStyle name="Normal 5 2 2 7 2" xfId="506"/>
    <cellStyle name="Normal 5 2 2 7 3" xfId="813"/>
    <cellStyle name="Normal 5 2 2 8" xfId="233"/>
    <cellStyle name="Normal 5 2 2 8 2" xfId="542"/>
    <cellStyle name="Normal 5 2 2 8 3" xfId="849"/>
    <cellStyle name="Normal 5 2 2 9" xfId="271"/>
    <cellStyle name="Normal 5 2 2 9 2" xfId="578"/>
    <cellStyle name="Normal 5 2 2 9 3" xfId="885"/>
    <cellStyle name="Normal 5 2 3" xfId="38"/>
    <cellStyle name="Normal 5 2 4" xfId="43"/>
    <cellStyle name="Normal 5 2 4 10" xfId="353"/>
    <cellStyle name="Normal 5 2 4 11" xfId="660"/>
    <cellStyle name="Normal 5 2 4 2" xfId="75"/>
    <cellStyle name="Normal 5 2 4 2 2" xfId="385"/>
    <cellStyle name="Normal 5 2 4 2 3" xfId="692"/>
    <cellStyle name="Normal 5 2 4 3" xfId="109"/>
    <cellStyle name="Normal 5 2 4 3 2" xfId="418"/>
    <cellStyle name="Normal 5 2 4 3 3" xfId="725"/>
    <cellStyle name="Normal 5 2 4 4" xfId="141"/>
    <cellStyle name="Normal 5 2 4 4 2" xfId="450"/>
    <cellStyle name="Normal 5 2 4 4 3" xfId="757"/>
    <cellStyle name="Normal 5 2 4 5" xfId="173"/>
    <cellStyle name="Normal 5 2 4 5 2" xfId="482"/>
    <cellStyle name="Normal 5 2 4 5 3" xfId="789"/>
    <cellStyle name="Normal 5 2 4 6" xfId="207"/>
    <cellStyle name="Normal 5 2 4 6 2" xfId="516"/>
    <cellStyle name="Normal 5 2 4 6 3" xfId="823"/>
    <cellStyle name="Normal 5 2 4 7" xfId="243"/>
    <cellStyle name="Normal 5 2 4 7 2" xfId="552"/>
    <cellStyle name="Normal 5 2 4 7 3" xfId="859"/>
    <cellStyle name="Normal 5 2 4 8" xfId="281"/>
    <cellStyle name="Normal 5 2 4 8 2" xfId="588"/>
    <cellStyle name="Normal 5 2 4 8 3" xfId="895"/>
    <cellStyle name="Normal 5 2 4 9" xfId="317"/>
    <cellStyle name="Normal 5 2 4 9 2" xfId="624"/>
    <cellStyle name="Normal 5 2 4 9 3" xfId="931"/>
    <cellStyle name="Normal 5 2 5" xfId="59"/>
    <cellStyle name="Normal 5 2 5 2" xfId="369"/>
    <cellStyle name="Normal 5 2 5 3" xfId="676"/>
    <cellStyle name="Normal 5 2 6" xfId="93"/>
    <cellStyle name="Normal 5 2 6 2" xfId="402"/>
    <cellStyle name="Normal 5 2 6 3" xfId="709"/>
    <cellStyle name="Normal 5 2 7" xfId="125"/>
    <cellStyle name="Normal 5 2 7 2" xfId="434"/>
    <cellStyle name="Normal 5 2 7 3" xfId="741"/>
    <cellStyle name="Normal 5 2 8" xfId="157"/>
    <cellStyle name="Normal 5 2 8 2" xfId="466"/>
    <cellStyle name="Normal 5 2 8 3" xfId="773"/>
    <cellStyle name="Normal 5 2 9" xfId="191"/>
    <cellStyle name="Normal 5 2 9 2" xfId="500"/>
    <cellStyle name="Normal 5 2 9 3" xfId="807"/>
    <cellStyle name="Normal 5 3" xfId="20"/>
    <cellStyle name="Normal 5 3 10" xfId="267"/>
    <cellStyle name="Normal 5 3 10 2" xfId="574"/>
    <cellStyle name="Normal 5 3 10 3" xfId="881"/>
    <cellStyle name="Normal 5 3 11" xfId="303"/>
    <cellStyle name="Normal 5 3 11 2" xfId="610"/>
    <cellStyle name="Normal 5 3 11 3" xfId="917"/>
    <cellStyle name="Normal 5 3 12" xfId="339"/>
    <cellStyle name="Normal 5 3 13" xfId="646"/>
    <cellStyle name="Normal 5 3 2" xfId="27"/>
    <cellStyle name="Normal 5 3 2 10" xfId="309"/>
    <cellStyle name="Normal 5 3 2 10 2" xfId="616"/>
    <cellStyle name="Normal 5 3 2 10 3" xfId="923"/>
    <cellStyle name="Normal 5 3 2 11" xfId="345"/>
    <cellStyle name="Normal 5 3 2 12" xfId="652"/>
    <cellStyle name="Normal 5 3 2 2" xfId="51"/>
    <cellStyle name="Normal 5 3 2 2 10" xfId="361"/>
    <cellStyle name="Normal 5 3 2 2 11" xfId="668"/>
    <cellStyle name="Normal 5 3 2 2 2" xfId="83"/>
    <cellStyle name="Normal 5 3 2 2 2 2" xfId="393"/>
    <cellStyle name="Normal 5 3 2 2 2 3" xfId="700"/>
    <cellStyle name="Normal 5 3 2 2 3" xfId="117"/>
    <cellStyle name="Normal 5 3 2 2 3 2" xfId="426"/>
    <cellStyle name="Normal 5 3 2 2 3 3" xfId="733"/>
    <cellStyle name="Normal 5 3 2 2 4" xfId="149"/>
    <cellStyle name="Normal 5 3 2 2 4 2" xfId="458"/>
    <cellStyle name="Normal 5 3 2 2 4 3" xfId="765"/>
    <cellStyle name="Normal 5 3 2 2 5" xfId="181"/>
    <cellStyle name="Normal 5 3 2 2 5 2" xfId="490"/>
    <cellStyle name="Normal 5 3 2 2 5 3" xfId="797"/>
    <cellStyle name="Normal 5 3 2 2 6" xfId="215"/>
    <cellStyle name="Normal 5 3 2 2 6 2" xfId="524"/>
    <cellStyle name="Normal 5 3 2 2 6 3" xfId="831"/>
    <cellStyle name="Normal 5 3 2 2 7" xfId="251"/>
    <cellStyle name="Normal 5 3 2 2 7 2" xfId="560"/>
    <cellStyle name="Normal 5 3 2 2 7 3" xfId="867"/>
    <cellStyle name="Normal 5 3 2 2 8" xfId="289"/>
    <cellStyle name="Normal 5 3 2 2 8 2" xfId="596"/>
    <cellStyle name="Normal 5 3 2 2 8 3" xfId="903"/>
    <cellStyle name="Normal 5 3 2 2 9" xfId="325"/>
    <cellStyle name="Normal 5 3 2 2 9 2" xfId="632"/>
    <cellStyle name="Normal 5 3 2 2 9 3" xfId="939"/>
    <cellStyle name="Normal 5 3 2 3" xfId="67"/>
    <cellStyle name="Normal 5 3 2 3 2" xfId="377"/>
    <cellStyle name="Normal 5 3 2 3 3" xfId="684"/>
    <cellStyle name="Normal 5 3 2 4" xfId="101"/>
    <cellStyle name="Normal 5 3 2 4 2" xfId="410"/>
    <cellStyle name="Normal 5 3 2 4 3" xfId="717"/>
    <cellStyle name="Normal 5 3 2 5" xfId="133"/>
    <cellStyle name="Normal 5 3 2 5 2" xfId="442"/>
    <cellStyle name="Normal 5 3 2 5 3" xfId="749"/>
    <cellStyle name="Normal 5 3 2 6" xfId="165"/>
    <cellStyle name="Normal 5 3 2 6 2" xfId="474"/>
    <cellStyle name="Normal 5 3 2 6 3" xfId="781"/>
    <cellStyle name="Normal 5 3 2 7" xfId="199"/>
    <cellStyle name="Normal 5 3 2 7 2" xfId="508"/>
    <cellStyle name="Normal 5 3 2 7 3" xfId="815"/>
    <cellStyle name="Normal 5 3 2 8" xfId="235"/>
    <cellStyle name="Normal 5 3 2 8 2" xfId="544"/>
    <cellStyle name="Normal 5 3 2 8 3" xfId="851"/>
    <cellStyle name="Normal 5 3 2 9" xfId="273"/>
    <cellStyle name="Normal 5 3 2 9 2" xfId="580"/>
    <cellStyle name="Normal 5 3 2 9 3" xfId="887"/>
    <cellStyle name="Normal 5 3 3" xfId="45"/>
    <cellStyle name="Normal 5 3 3 10" xfId="355"/>
    <cellStyle name="Normal 5 3 3 11" xfId="662"/>
    <cellStyle name="Normal 5 3 3 2" xfId="77"/>
    <cellStyle name="Normal 5 3 3 2 2" xfId="387"/>
    <cellStyle name="Normal 5 3 3 2 3" xfId="694"/>
    <cellStyle name="Normal 5 3 3 3" xfId="111"/>
    <cellStyle name="Normal 5 3 3 3 2" xfId="420"/>
    <cellStyle name="Normal 5 3 3 3 3" xfId="727"/>
    <cellStyle name="Normal 5 3 3 4" xfId="143"/>
    <cellStyle name="Normal 5 3 3 4 2" xfId="452"/>
    <cellStyle name="Normal 5 3 3 4 3" xfId="759"/>
    <cellStyle name="Normal 5 3 3 5" xfId="175"/>
    <cellStyle name="Normal 5 3 3 5 2" xfId="484"/>
    <cellStyle name="Normal 5 3 3 5 3" xfId="791"/>
    <cellStyle name="Normal 5 3 3 6" xfId="209"/>
    <cellStyle name="Normal 5 3 3 6 2" xfId="518"/>
    <cellStyle name="Normal 5 3 3 6 3" xfId="825"/>
    <cellStyle name="Normal 5 3 3 7" xfId="245"/>
    <cellStyle name="Normal 5 3 3 7 2" xfId="554"/>
    <cellStyle name="Normal 5 3 3 7 3" xfId="861"/>
    <cellStyle name="Normal 5 3 3 8" xfId="283"/>
    <cellStyle name="Normal 5 3 3 8 2" xfId="590"/>
    <cellStyle name="Normal 5 3 3 8 3" xfId="897"/>
    <cellStyle name="Normal 5 3 3 9" xfId="319"/>
    <cellStyle name="Normal 5 3 3 9 2" xfId="626"/>
    <cellStyle name="Normal 5 3 3 9 3" xfId="933"/>
    <cellStyle name="Normal 5 3 4" xfId="61"/>
    <cellStyle name="Normal 5 3 4 2" xfId="371"/>
    <cellStyle name="Normal 5 3 4 3" xfId="678"/>
    <cellStyle name="Normal 5 3 5" xfId="95"/>
    <cellStyle name="Normal 5 3 5 2" xfId="404"/>
    <cellStyle name="Normal 5 3 5 3" xfId="711"/>
    <cellStyle name="Normal 5 3 6" xfId="127"/>
    <cellStyle name="Normal 5 3 6 2" xfId="436"/>
    <cellStyle name="Normal 5 3 6 3" xfId="743"/>
    <cellStyle name="Normal 5 3 7" xfId="159"/>
    <cellStyle name="Normal 5 3 7 2" xfId="468"/>
    <cellStyle name="Normal 5 3 7 3" xfId="775"/>
    <cellStyle name="Normal 5 3 8" xfId="193"/>
    <cellStyle name="Normal 5 3 8 2" xfId="502"/>
    <cellStyle name="Normal 5 3 8 3" xfId="809"/>
    <cellStyle name="Normal 5 3 9" xfId="229"/>
    <cellStyle name="Normal 5 3 9 2" xfId="538"/>
    <cellStyle name="Normal 5 3 9 3" xfId="845"/>
    <cellStyle name="Normal 5 4" xfId="22"/>
    <cellStyle name="Normal 5 4 10" xfId="305"/>
    <cellStyle name="Normal 5 4 10 2" xfId="612"/>
    <cellStyle name="Normal 5 4 10 3" xfId="919"/>
    <cellStyle name="Normal 5 4 11" xfId="341"/>
    <cellStyle name="Normal 5 4 12" xfId="648"/>
    <cellStyle name="Normal 5 4 2" xfId="47"/>
    <cellStyle name="Normal 5 4 2 10" xfId="357"/>
    <cellStyle name="Normal 5 4 2 11" xfId="664"/>
    <cellStyle name="Normal 5 4 2 2" xfId="79"/>
    <cellStyle name="Normal 5 4 2 2 2" xfId="389"/>
    <cellStyle name="Normal 5 4 2 2 3" xfId="696"/>
    <cellStyle name="Normal 5 4 2 3" xfId="113"/>
    <cellStyle name="Normal 5 4 2 3 2" xfId="422"/>
    <cellStyle name="Normal 5 4 2 3 3" xfId="729"/>
    <cellStyle name="Normal 5 4 2 4" xfId="145"/>
    <cellStyle name="Normal 5 4 2 4 2" xfId="454"/>
    <cellStyle name="Normal 5 4 2 4 3" xfId="761"/>
    <cellStyle name="Normal 5 4 2 5" xfId="177"/>
    <cellStyle name="Normal 5 4 2 5 2" xfId="486"/>
    <cellStyle name="Normal 5 4 2 5 3" xfId="793"/>
    <cellStyle name="Normal 5 4 2 6" xfId="211"/>
    <cellStyle name="Normal 5 4 2 6 2" xfId="520"/>
    <cellStyle name="Normal 5 4 2 6 3" xfId="827"/>
    <cellStyle name="Normal 5 4 2 7" xfId="247"/>
    <cellStyle name="Normal 5 4 2 7 2" xfId="556"/>
    <cellStyle name="Normal 5 4 2 7 3" xfId="863"/>
    <cellStyle name="Normal 5 4 2 8" xfId="285"/>
    <cellStyle name="Normal 5 4 2 8 2" xfId="592"/>
    <cellStyle name="Normal 5 4 2 8 3" xfId="899"/>
    <cellStyle name="Normal 5 4 2 9" xfId="321"/>
    <cellStyle name="Normal 5 4 2 9 2" xfId="628"/>
    <cellStyle name="Normal 5 4 2 9 3" xfId="935"/>
    <cellStyle name="Normal 5 4 3" xfId="63"/>
    <cellStyle name="Normal 5 4 3 2" xfId="373"/>
    <cellStyle name="Normal 5 4 3 3" xfId="680"/>
    <cellStyle name="Normal 5 4 4" xfId="97"/>
    <cellStyle name="Normal 5 4 4 2" xfId="406"/>
    <cellStyle name="Normal 5 4 4 3" xfId="713"/>
    <cellStyle name="Normal 5 4 5" xfId="129"/>
    <cellStyle name="Normal 5 4 5 2" xfId="438"/>
    <cellStyle name="Normal 5 4 5 3" xfId="745"/>
    <cellStyle name="Normal 5 4 6" xfId="161"/>
    <cellStyle name="Normal 5 4 6 2" xfId="470"/>
    <cellStyle name="Normal 5 4 6 3" xfId="777"/>
    <cellStyle name="Normal 5 4 7" xfId="195"/>
    <cellStyle name="Normal 5 4 7 2" xfId="504"/>
    <cellStyle name="Normal 5 4 7 3" xfId="811"/>
    <cellStyle name="Normal 5 4 8" xfId="231"/>
    <cellStyle name="Normal 5 4 8 2" xfId="540"/>
    <cellStyle name="Normal 5 4 8 3" xfId="847"/>
    <cellStyle name="Normal 5 4 9" xfId="269"/>
    <cellStyle name="Normal 5 4 9 2" xfId="576"/>
    <cellStyle name="Normal 5 4 9 3" xfId="883"/>
    <cellStyle name="Normal 5 5" xfId="29"/>
    <cellStyle name="Normal 5 5 10" xfId="311"/>
    <cellStyle name="Normal 5 5 10 2" xfId="618"/>
    <cellStyle name="Normal 5 5 10 3" xfId="925"/>
    <cellStyle name="Normal 5 5 11" xfId="347"/>
    <cellStyle name="Normal 5 5 12" xfId="654"/>
    <cellStyle name="Normal 5 5 2" xfId="53"/>
    <cellStyle name="Normal 5 5 2 10" xfId="363"/>
    <cellStyle name="Normal 5 5 2 11" xfId="670"/>
    <cellStyle name="Normal 5 5 2 2" xfId="85"/>
    <cellStyle name="Normal 5 5 2 2 2" xfId="395"/>
    <cellStyle name="Normal 5 5 2 2 3" xfId="702"/>
    <cellStyle name="Normal 5 5 2 3" xfId="119"/>
    <cellStyle name="Normal 5 5 2 3 2" xfId="428"/>
    <cellStyle name="Normal 5 5 2 3 3" xfId="735"/>
    <cellStyle name="Normal 5 5 2 4" xfId="151"/>
    <cellStyle name="Normal 5 5 2 4 2" xfId="460"/>
    <cellStyle name="Normal 5 5 2 4 3" xfId="767"/>
    <cellStyle name="Normal 5 5 2 5" xfId="183"/>
    <cellStyle name="Normal 5 5 2 5 2" xfId="492"/>
    <cellStyle name="Normal 5 5 2 5 3" xfId="799"/>
    <cellStyle name="Normal 5 5 2 6" xfId="217"/>
    <cellStyle name="Normal 5 5 2 6 2" xfId="526"/>
    <cellStyle name="Normal 5 5 2 6 3" xfId="833"/>
    <cellStyle name="Normal 5 5 2 7" xfId="253"/>
    <cellStyle name="Normal 5 5 2 7 2" xfId="562"/>
    <cellStyle name="Normal 5 5 2 7 3" xfId="869"/>
    <cellStyle name="Normal 5 5 2 8" xfId="291"/>
    <cellStyle name="Normal 5 5 2 8 2" xfId="598"/>
    <cellStyle name="Normal 5 5 2 8 3" xfId="905"/>
    <cellStyle name="Normal 5 5 2 9" xfId="327"/>
    <cellStyle name="Normal 5 5 2 9 2" xfId="634"/>
    <cellStyle name="Normal 5 5 2 9 3" xfId="941"/>
    <cellStyle name="Normal 5 5 3" xfId="69"/>
    <cellStyle name="Normal 5 5 3 2" xfId="379"/>
    <cellStyle name="Normal 5 5 3 3" xfId="686"/>
    <cellStyle name="Normal 5 5 4" xfId="103"/>
    <cellStyle name="Normal 5 5 4 2" xfId="412"/>
    <cellStyle name="Normal 5 5 4 3" xfId="719"/>
    <cellStyle name="Normal 5 5 5" xfId="135"/>
    <cellStyle name="Normal 5 5 5 2" xfId="444"/>
    <cellStyle name="Normal 5 5 5 3" xfId="751"/>
    <cellStyle name="Normal 5 5 6" xfId="167"/>
    <cellStyle name="Normal 5 5 6 2" xfId="476"/>
    <cellStyle name="Normal 5 5 6 3" xfId="783"/>
    <cellStyle name="Normal 5 5 7" xfId="201"/>
    <cellStyle name="Normal 5 5 7 2" xfId="510"/>
    <cellStyle name="Normal 5 5 7 3" xfId="817"/>
    <cellStyle name="Normal 5 5 8" xfId="237"/>
    <cellStyle name="Normal 5 5 8 2" xfId="546"/>
    <cellStyle name="Normal 5 5 8 3" xfId="853"/>
    <cellStyle name="Normal 5 5 9" xfId="275"/>
    <cellStyle name="Normal 5 5 9 2" xfId="582"/>
    <cellStyle name="Normal 5 5 9 3" xfId="889"/>
    <cellStyle name="Normal 5 6" xfId="31"/>
    <cellStyle name="Normal 5 6 10" xfId="313"/>
    <cellStyle name="Normal 5 6 10 2" xfId="620"/>
    <cellStyle name="Normal 5 6 10 3" xfId="927"/>
    <cellStyle name="Normal 5 6 11" xfId="349"/>
    <cellStyle name="Normal 5 6 12" xfId="656"/>
    <cellStyle name="Normal 5 6 2" xfId="55"/>
    <cellStyle name="Normal 5 6 2 10" xfId="365"/>
    <cellStyle name="Normal 5 6 2 11" xfId="672"/>
    <cellStyle name="Normal 5 6 2 2" xfId="87"/>
    <cellStyle name="Normal 5 6 2 2 2" xfId="397"/>
    <cellStyle name="Normal 5 6 2 2 3" xfId="704"/>
    <cellStyle name="Normal 5 6 2 3" xfId="121"/>
    <cellStyle name="Normal 5 6 2 3 2" xfId="430"/>
    <cellStyle name="Normal 5 6 2 3 3" xfId="737"/>
    <cellStyle name="Normal 5 6 2 4" xfId="153"/>
    <cellStyle name="Normal 5 6 2 4 2" xfId="462"/>
    <cellStyle name="Normal 5 6 2 4 3" xfId="769"/>
    <cellStyle name="Normal 5 6 2 5" xfId="185"/>
    <cellStyle name="Normal 5 6 2 5 2" xfId="494"/>
    <cellStyle name="Normal 5 6 2 5 3" xfId="801"/>
    <cellStyle name="Normal 5 6 2 6" xfId="219"/>
    <cellStyle name="Normal 5 6 2 6 2" xfId="528"/>
    <cellStyle name="Normal 5 6 2 6 3" xfId="835"/>
    <cellStyle name="Normal 5 6 2 7" xfId="255"/>
    <cellStyle name="Normal 5 6 2 7 2" xfId="564"/>
    <cellStyle name="Normal 5 6 2 7 3" xfId="871"/>
    <cellStyle name="Normal 5 6 2 8" xfId="293"/>
    <cellStyle name="Normal 5 6 2 8 2" xfId="600"/>
    <cellStyle name="Normal 5 6 2 8 3" xfId="907"/>
    <cellStyle name="Normal 5 6 2 9" xfId="329"/>
    <cellStyle name="Normal 5 6 2 9 2" xfId="636"/>
    <cellStyle name="Normal 5 6 2 9 3" xfId="943"/>
    <cellStyle name="Normal 5 6 3" xfId="71"/>
    <cellStyle name="Normal 5 6 3 2" xfId="381"/>
    <cellStyle name="Normal 5 6 3 3" xfId="688"/>
    <cellStyle name="Normal 5 6 4" xfId="105"/>
    <cellStyle name="Normal 5 6 4 2" xfId="414"/>
    <cellStyle name="Normal 5 6 4 3" xfId="721"/>
    <cellStyle name="Normal 5 6 5" xfId="137"/>
    <cellStyle name="Normal 5 6 5 2" xfId="446"/>
    <cellStyle name="Normal 5 6 5 3" xfId="753"/>
    <cellStyle name="Normal 5 6 6" xfId="169"/>
    <cellStyle name="Normal 5 6 6 2" xfId="478"/>
    <cellStyle name="Normal 5 6 6 3" xfId="785"/>
    <cellStyle name="Normal 5 6 7" xfId="203"/>
    <cellStyle name="Normal 5 6 7 2" xfId="512"/>
    <cellStyle name="Normal 5 6 7 3" xfId="819"/>
    <cellStyle name="Normal 5 6 8" xfId="239"/>
    <cellStyle name="Normal 5 6 8 2" xfId="548"/>
    <cellStyle name="Normal 5 6 8 3" xfId="855"/>
    <cellStyle name="Normal 5 6 9" xfId="277"/>
    <cellStyle name="Normal 5 6 9 2" xfId="584"/>
    <cellStyle name="Normal 5 6 9 3" xfId="891"/>
    <cellStyle name="Normal 5 7" xfId="39"/>
    <cellStyle name="Normal 5 7 10" xfId="351"/>
    <cellStyle name="Normal 5 7 11" xfId="658"/>
    <cellStyle name="Normal 5 7 2" xfId="73"/>
    <cellStyle name="Normal 5 7 2 2" xfId="383"/>
    <cellStyle name="Normal 5 7 2 3" xfId="690"/>
    <cellStyle name="Normal 5 7 3" xfId="107"/>
    <cellStyle name="Normal 5 7 3 2" xfId="416"/>
    <cellStyle name="Normal 5 7 3 3" xfId="723"/>
    <cellStyle name="Normal 5 7 4" xfId="139"/>
    <cellStyle name="Normal 5 7 4 2" xfId="448"/>
    <cellStyle name="Normal 5 7 4 3" xfId="755"/>
    <cellStyle name="Normal 5 7 5" xfId="171"/>
    <cellStyle name="Normal 5 7 5 2" xfId="480"/>
    <cellStyle name="Normal 5 7 5 3" xfId="787"/>
    <cellStyle name="Normal 5 7 6" xfId="205"/>
    <cellStyle name="Normal 5 7 6 2" xfId="514"/>
    <cellStyle name="Normal 5 7 6 3" xfId="821"/>
    <cellStyle name="Normal 5 7 7" xfId="241"/>
    <cellStyle name="Normal 5 7 7 2" xfId="550"/>
    <cellStyle name="Normal 5 7 7 3" xfId="857"/>
    <cellStyle name="Normal 5 7 8" xfId="279"/>
    <cellStyle name="Normal 5 7 8 2" xfId="586"/>
    <cellStyle name="Normal 5 7 8 3" xfId="893"/>
    <cellStyle name="Normal 5 7 9" xfId="315"/>
    <cellStyle name="Normal 5 7 9 2" xfId="622"/>
    <cellStyle name="Normal 5 7 9 3" xfId="929"/>
    <cellStyle name="Normal 5 8" xfId="57"/>
    <cellStyle name="Normal 5 8 2" xfId="221"/>
    <cellStyle name="Normal 5 8 2 2" xfId="530"/>
    <cellStyle name="Normal 5 8 2 3" xfId="837"/>
    <cellStyle name="Normal 5 8 3" xfId="259"/>
    <cellStyle name="Normal 5 8 3 2" xfId="568"/>
    <cellStyle name="Normal 5 8 3 3" xfId="875"/>
    <cellStyle name="Normal 5 8 4" xfId="295"/>
    <cellStyle name="Normal 5 8 4 2" xfId="602"/>
    <cellStyle name="Normal 5 8 4 3" xfId="909"/>
    <cellStyle name="Normal 5 8 5" xfId="331"/>
    <cellStyle name="Normal 5 8 5 2" xfId="638"/>
    <cellStyle name="Normal 5 8 5 3" xfId="945"/>
    <cellStyle name="Normal 5 8 6" xfId="367"/>
    <cellStyle name="Normal 5 8 7" xfId="674"/>
    <cellStyle name="Normal 5 9" xfId="91"/>
    <cellStyle name="Normal 5 9 2" xfId="400"/>
    <cellStyle name="Normal 5 9 3" xfId="707"/>
    <cellStyle name="Normal 6" xfId="33"/>
    <cellStyle name="Normal 7" xfId="41"/>
    <cellStyle name="Normal 7 2" xfId="90"/>
    <cellStyle name="Normal_0001PAGE47ESDRev" xfId="4"/>
    <cellStyle name="Normal_0001PAGE49expbyact" xfId="5"/>
    <cellStyle name="Normal_0001PAGE50 ESD actobj" xfId="6"/>
    <cellStyle name="Normal_Orig 0001PAGE49 ESD actobj"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3333FF"/>
      <color rgb="FF0066FF"/>
      <color rgb="FFFFFFCC"/>
      <color rgb="FF5D5B4E"/>
      <color rgb="FFCCFFCC"/>
      <color rgb="FFFFD1FF"/>
      <color rgb="FFCCFF66"/>
      <color rgb="FFCC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k12.wa.us/policy-funding/school-apportionment/educational-service-district-esd-reports-and-resources" TargetMode="External"/><Relationship Id="rId2" Type="http://schemas.openxmlformats.org/officeDocument/2006/relationships/hyperlink" Target="https://www.gfoa.org/sites/default/files/GFOAGeneralPurposeChecklist.pdf" TargetMode="External"/><Relationship Id="rId1" Type="http://schemas.openxmlformats.org/officeDocument/2006/relationships/hyperlink" Target="https://www.sao.wa.gov/bars_gaap/reporting/fund-financial-statements/proprietary-funds-financial-statement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asonw@ncesd.org" TargetMode="External"/><Relationship Id="rId1" Type="http://schemas.openxmlformats.org/officeDocument/2006/relationships/hyperlink" Target="http://www.ncesd.org/"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E71"/>
  <sheetViews>
    <sheetView topLeftCell="A41" workbookViewId="0">
      <selection activeCell="C61" sqref="C61"/>
    </sheetView>
  </sheetViews>
  <sheetFormatPr defaultRowHeight="12.75"/>
  <cols>
    <col min="1" max="1" width="2" bestFit="1" customWidth="1"/>
    <col min="3" max="3" width="48.5703125" bestFit="1" customWidth="1"/>
    <col min="4" max="6" width="10.42578125" customWidth="1"/>
  </cols>
  <sheetData>
    <row r="9" spans="1:3">
      <c r="A9" s="168" t="s">
        <v>641</v>
      </c>
      <c r="B9" s="168">
        <v>200</v>
      </c>
      <c r="C9" s="168" t="s">
        <v>195</v>
      </c>
    </row>
    <row r="10" spans="1:3">
      <c r="A10" s="168" t="s">
        <v>641</v>
      </c>
      <c r="B10" s="168">
        <v>230</v>
      </c>
      <c r="C10" s="168" t="s">
        <v>196</v>
      </c>
    </row>
    <row r="11" spans="1:3">
      <c r="A11" s="168" t="s">
        <v>641</v>
      </c>
      <c r="B11" s="168">
        <v>240</v>
      </c>
      <c r="C11" s="168" t="s">
        <v>599</v>
      </c>
    </row>
    <row r="12" spans="1:3">
      <c r="A12" s="168" t="s">
        <v>641</v>
      </c>
      <c r="B12" s="168">
        <v>241</v>
      </c>
      <c r="C12" s="168" t="s">
        <v>198</v>
      </c>
    </row>
    <row r="13" spans="1:3">
      <c r="A13" s="168" t="s">
        <v>643</v>
      </c>
      <c r="B13" s="168">
        <v>340</v>
      </c>
      <c r="C13" s="168" t="s">
        <v>201</v>
      </c>
    </row>
    <row r="14" spans="1:3">
      <c r="A14" s="168"/>
      <c r="B14" s="168">
        <v>344</v>
      </c>
      <c r="C14" s="168" t="s">
        <v>600</v>
      </c>
    </row>
    <row r="15" spans="1:3">
      <c r="A15" s="168"/>
      <c r="B15" s="168">
        <v>360</v>
      </c>
      <c r="C15" s="168" t="s">
        <v>82</v>
      </c>
    </row>
    <row r="16" spans="1:3">
      <c r="A16" s="168"/>
      <c r="B16" s="168">
        <v>361</v>
      </c>
      <c r="C16" s="168" t="s">
        <v>601</v>
      </c>
    </row>
    <row r="17" spans="1:3">
      <c r="A17" s="168"/>
      <c r="B17" s="168">
        <v>410</v>
      </c>
      <c r="C17" s="168" t="s">
        <v>602</v>
      </c>
    </row>
    <row r="18" spans="1:3">
      <c r="A18" s="168"/>
      <c r="B18" s="168">
        <v>430</v>
      </c>
      <c r="C18" s="168" t="s">
        <v>205</v>
      </c>
    </row>
    <row r="19" spans="1:3">
      <c r="A19" s="168" t="s">
        <v>642</v>
      </c>
      <c r="B19" s="168">
        <v>450</v>
      </c>
      <c r="C19" s="168" t="s">
        <v>199</v>
      </c>
    </row>
    <row r="20" spans="1:3">
      <c r="A20" s="168"/>
      <c r="B20" s="168">
        <v>452</v>
      </c>
      <c r="C20" s="168" t="s">
        <v>200</v>
      </c>
    </row>
    <row r="21" spans="1:3">
      <c r="A21" s="168"/>
      <c r="B21" s="168">
        <v>475</v>
      </c>
      <c r="C21" s="168" t="s">
        <v>603</v>
      </c>
    </row>
    <row r="22" spans="1:3">
      <c r="A22" s="168"/>
      <c r="B22" s="168">
        <v>480</v>
      </c>
      <c r="C22" s="168" t="s">
        <v>216</v>
      </c>
    </row>
    <row r="23" spans="1:3">
      <c r="A23" s="168"/>
      <c r="B23" s="168">
        <v>490</v>
      </c>
      <c r="C23" s="168" t="s">
        <v>604</v>
      </c>
    </row>
    <row r="24" spans="1:3">
      <c r="A24" s="168"/>
      <c r="B24" s="168">
        <v>491</v>
      </c>
      <c r="C24" s="168" t="s">
        <v>606</v>
      </c>
    </row>
    <row r="25" spans="1:3">
      <c r="A25" s="168"/>
      <c r="B25" s="168">
        <v>492</v>
      </c>
      <c r="C25" s="168" t="s">
        <v>607</v>
      </c>
    </row>
    <row r="26" spans="1:3">
      <c r="A26" s="168"/>
      <c r="B26" s="168">
        <v>493</v>
      </c>
      <c r="C26" s="168" t="s">
        <v>608</v>
      </c>
    </row>
    <row r="27" spans="1:3">
      <c r="A27" s="168"/>
      <c r="B27" s="168">
        <v>494</v>
      </c>
      <c r="C27" s="168" t="s">
        <v>609</v>
      </c>
    </row>
    <row r="28" spans="1:3">
      <c r="A28" s="168"/>
      <c r="B28" s="168">
        <v>498</v>
      </c>
      <c r="C28" s="168" t="s">
        <v>605</v>
      </c>
    </row>
    <row r="29" spans="1:3" ht="13.5" thickBot="1">
      <c r="A29" s="168"/>
      <c r="B29" s="168">
        <v>499</v>
      </c>
      <c r="C29" s="168" t="s">
        <v>610</v>
      </c>
    </row>
    <row r="30" spans="1:3">
      <c r="A30" s="168"/>
      <c r="B30" s="169">
        <v>510</v>
      </c>
      <c r="C30" s="170" t="s">
        <v>611</v>
      </c>
    </row>
    <row r="31" spans="1:3">
      <c r="A31" s="168"/>
      <c r="B31" s="171">
        <v>515</v>
      </c>
      <c r="C31" s="172" t="s">
        <v>612</v>
      </c>
    </row>
    <row r="32" spans="1:3">
      <c r="A32" s="168"/>
      <c r="B32" s="171">
        <v>520</v>
      </c>
      <c r="C32" s="172" t="s">
        <v>613</v>
      </c>
    </row>
    <row r="33" spans="1:4">
      <c r="A33" s="168"/>
      <c r="B33" s="171">
        <v>530</v>
      </c>
      <c r="C33" s="172" t="s">
        <v>614</v>
      </c>
    </row>
    <row r="34" spans="1:4">
      <c r="A34" s="168"/>
      <c r="B34" s="171">
        <v>535</v>
      </c>
      <c r="C34" s="172" t="s">
        <v>595</v>
      </c>
    </row>
    <row r="35" spans="1:4" ht="13.5" thickBot="1">
      <c r="A35" s="168"/>
      <c r="B35" s="173">
        <v>540</v>
      </c>
      <c r="C35" s="174" t="s">
        <v>615</v>
      </c>
    </row>
    <row r="36" spans="1:4">
      <c r="A36" s="168"/>
      <c r="B36" s="168">
        <v>601</v>
      </c>
      <c r="C36" s="168" t="s">
        <v>218</v>
      </c>
    </row>
    <row r="37" spans="1:4">
      <c r="A37" s="168"/>
      <c r="B37" s="168">
        <v>601</v>
      </c>
      <c r="C37" s="168" t="s">
        <v>616</v>
      </c>
    </row>
    <row r="38" spans="1:4">
      <c r="A38" s="168"/>
      <c r="B38" s="168">
        <v>603</v>
      </c>
      <c r="C38" s="168" t="s">
        <v>617</v>
      </c>
    </row>
    <row r="39" spans="1:4">
      <c r="A39" s="168"/>
      <c r="B39" s="168">
        <v>604</v>
      </c>
      <c r="C39" s="168" t="s">
        <v>221</v>
      </c>
    </row>
    <row r="40" spans="1:4">
      <c r="A40" s="168"/>
      <c r="B40" s="168">
        <v>605</v>
      </c>
      <c r="C40" s="168" t="s">
        <v>592</v>
      </c>
    </row>
    <row r="41" spans="1:4">
      <c r="A41" s="168"/>
      <c r="B41" s="168">
        <v>607</v>
      </c>
      <c r="C41" s="168" t="s">
        <v>224</v>
      </c>
      <c r="D41" s="168"/>
    </row>
    <row r="42" spans="1:4">
      <c r="A42" s="168"/>
      <c r="B42" s="168">
        <v>608</v>
      </c>
      <c r="C42" s="168" t="s">
        <v>225</v>
      </c>
      <c r="D42" s="168"/>
    </row>
    <row r="43" spans="1:4">
      <c r="A43" s="168"/>
      <c r="B43" s="168">
        <v>610</v>
      </c>
      <c r="C43" s="168" t="s">
        <v>618</v>
      </c>
    </row>
    <row r="44" spans="1:4">
      <c r="A44" s="168"/>
      <c r="B44" s="168">
        <v>620</v>
      </c>
      <c r="C44" s="168" t="s">
        <v>619</v>
      </c>
    </row>
    <row r="45" spans="1:4">
      <c r="A45" s="168"/>
      <c r="B45" s="168">
        <v>625</v>
      </c>
      <c r="C45" s="168" t="s">
        <v>620</v>
      </c>
    </row>
    <row r="46" spans="1:4">
      <c r="A46" s="168"/>
      <c r="B46" s="168">
        <v>630</v>
      </c>
      <c r="C46" s="168" t="s">
        <v>621</v>
      </c>
    </row>
    <row r="47" spans="1:4">
      <c r="A47" s="168"/>
      <c r="B47" s="168">
        <v>631</v>
      </c>
      <c r="C47" s="168" t="s">
        <v>622</v>
      </c>
    </row>
    <row r="48" spans="1:4">
      <c r="A48" s="168"/>
      <c r="B48" s="168">
        <v>632</v>
      </c>
      <c r="C48" s="168" t="s">
        <v>623</v>
      </c>
    </row>
    <row r="49" spans="1:5">
      <c r="A49" s="168"/>
      <c r="B49" s="168">
        <v>633</v>
      </c>
      <c r="C49" s="168" t="s">
        <v>624</v>
      </c>
      <c r="D49" s="168"/>
      <c r="E49" s="168"/>
    </row>
    <row r="50" spans="1:5">
      <c r="A50" s="168"/>
      <c r="B50" s="168">
        <v>634</v>
      </c>
      <c r="C50" s="168" t="s">
        <v>625</v>
      </c>
      <c r="D50" s="168"/>
      <c r="E50" s="168"/>
    </row>
    <row r="51" spans="1:5">
      <c r="A51" s="168"/>
      <c r="B51" s="168">
        <v>635</v>
      </c>
      <c r="C51" s="168" t="s">
        <v>626</v>
      </c>
      <c r="D51" s="168"/>
      <c r="E51" s="168"/>
    </row>
    <row r="52" spans="1:5">
      <c r="A52" s="168"/>
      <c r="B52" s="168">
        <v>636</v>
      </c>
      <c r="C52" s="168" t="s">
        <v>627</v>
      </c>
      <c r="D52" s="168"/>
      <c r="E52" s="168"/>
    </row>
    <row r="53" spans="1:5">
      <c r="A53" s="168"/>
      <c r="B53" s="168">
        <v>637</v>
      </c>
      <c r="C53" s="168" t="s">
        <v>628</v>
      </c>
      <c r="D53" s="168"/>
      <c r="E53" s="168"/>
    </row>
    <row r="54" spans="1:5">
      <c r="A54" s="168"/>
      <c r="B54" s="168">
        <v>650</v>
      </c>
      <c r="C54" s="168" t="s">
        <v>229</v>
      </c>
      <c r="D54" s="168"/>
      <c r="E54" s="168"/>
    </row>
    <row r="55" spans="1:5">
      <c r="A55" s="168"/>
      <c r="B55" s="168">
        <v>655</v>
      </c>
      <c r="C55" s="168" t="s">
        <v>228</v>
      </c>
    </row>
    <row r="56" spans="1:5">
      <c r="A56" s="168"/>
      <c r="B56" s="168">
        <v>680</v>
      </c>
      <c r="C56" s="168" t="s">
        <v>274</v>
      </c>
    </row>
    <row r="57" spans="1:5">
      <c r="A57" s="168"/>
      <c r="B57" s="168">
        <v>690</v>
      </c>
      <c r="C57" s="168" t="s">
        <v>629</v>
      </c>
    </row>
    <row r="58" spans="1:5">
      <c r="A58" s="168"/>
      <c r="B58" s="168">
        <v>710</v>
      </c>
      <c r="C58" s="168" t="s">
        <v>630</v>
      </c>
    </row>
    <row r="59" spans="1:5">
      <c r="A59" s="168"/>
      <c r="B59" s="168">
        <v>750</v>
      </c>
      <c r="C59" s="168" t="s">
        <v>631</v>
      </c>
    </row>
    <row r="60" spans="1:5">
      <c r="A60" s="168"/>
      <c r="B60" s="168">
        <v>810</v>
      </c>
      <c r="C60" s="168" t="s">
        <v>646</v>
      </c>
    </row>
    <row r="61" spans="1:5">
      <c r="A61" s="168"/>
      <c r="B61" s="168">
        <v>830</v>
      </c>
      <c r="C61" s="168" t="s">
        <v>632</v>
      </c>
    </row>
    <row r="62" spans="1:5">
      <c r="A62" s="168"/>
      <c r="B62" s="168">
        <v>845</v>
      </c>
      <c r="C62" s="168" t="s">
        <v>562</v>
      </c>
    </row>
    <row r="63" spans="1:5">
      <c r="A63" s="168"/>
      <c r="B63" s="168">
        <v>850</v>
      </c>
      <c r="C63" s="168" t="s">
        <v>633</v>
      </c>
    </row>
    <row r="64" spans="1:5">
      <c r="A64" s="168"/>
      <c r="B64" s="168">
        <v>865</v>
      </c>
      <c r="C64" s="168" t="s">
        <v>556</v>
      </c>
    </row>
    <row r="65" spans="1:3">
      <c r="A65" s="168"/>
      <c r="B65" s="168">
        <v>880</v>
      </c>
      <c r="C65" s="168" t="s">
        <v>634</v>
      </c>
    </row>
    <row r="66" spans="1:3">
      <c r="A66" s="168"/>
      <c r="B66" s="168">
        <v>881</v>
      </c>
      <c r="C66" s="168" t="s">
        <v>635</v>
      </c>
    </row>
    <row r="67" spans="1:3">
      <c r="A67" s="168"/>
      <c r="B67" s="168">
        <v>885</v>
      </c>
      <c r="C67" s="168" t="s">
        <v>636</v>
      </c>
    </row>
    <row r="68" spans="1:3">
      <c r="A68" s="168"/>
      <c r="B68" s="168">
        <v>890</v>
      </c>
      <c r="C68" s="168" t="s">
        <v>637</v>
      </c>
    </row>
    <row r="69" spans="1:3">
      <c r="A69" s="168"/>
      <c r="B69" s="168">
        <v>900</v>
      </c>
      <c r="C69" s="168" t="s">
        <v>638</v>
      </c>
    </row>
    <row r="70" spans="1:3">
      <c r="A70" s="168"/>
      <c r="B70" s="168">
        <v>960</v>
      </c>
      <c r="C70" s="168" t="s">
        <v>639</v>
      </c>
    </row>
    <row r="71" spans="1:3">
      <c r="B71">
        <v>965</v>
      </c>
      <c r="C71" t="s">
        <v>640</v>
      </c>
    </row>
  </sheetData>
  <printOptions horizontalCentered="1"/>
  <pageMargins left="0" right="0" top="0" bottom="0"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election activeCell="A51" sqref="A51:B51"/>
    </sheetView>
  </sheetViews>
  <sheetFormatPr defaultColWidth="8.85546875" defaultRowHeight="12.75"/>
  <cols>
    <col min="1" max="1" width="40.7109375" customWidth="1"/>
    <col min="2" max="2" width="13.7109375" customWidth="1"/>
    <col min="3" max="3" width="15.7109375" style="17" customWidth="1"/>
    <col min="4" max="4" width="1.7109375" customWidth="1"/>
    <col min="5" max="5" width="15.7109375" style="17" customWidth="1"/>
    <col min="6" max="230" width="11.42578125" customWidth="1"/>
  </cols>
  <sheetData>
    <row r="1" spans="1:17" s="1" customFormat="1" ht="15">
      <c r="A1" s="47" t="e">
        <f>"EDUCATIONAL SERVICE DISTRICT NO. "&amp;#REF!&amp;""</f>
        <v>#REF!</v>
      </c>
      <c r="B1" s="23"/>
      <c r="C1" s="23"/>
      <c r="D1" s="23"/>
      <c r="E1" s="45"/>
    </row>
    <row r="2" spans="1:17" s="1" customFormat="1" ht="15">
      <c r="A2" s="26" t="s">
        <v>116</v>
      </c>
      <c r="B2" s="18"/>
      <c r="C2" s="18"/>
      <c r="D2" s="18"/>
      <c r="E2" s="27"/>
    </row>
    <row r="3" spans="1:17" s="1" customFormat="1" ht="15">
      <c r="A3" s="26" t="s">
        <v>152</v>
      </c>
      <c r="B3" s="18"/>
      <c r="C3" s="18"/>
      <c r="D3" s="18"/>
      <c r="E3" s="27"/>
    </row>
    <row r="4" spans="1:17" s="1" customFormat="1" ht="15">
      <c r="A4" s="43" t="e">
        <f>#REF!</f>
        <v>#REF!</v>
      </c>
      <c r="B4" s="23"/>
      <c r="C4" s="23"/>
      <c r="D4" s="23"/>
      <c r="E4" s="46"/>
    </row>
    <row r="5" spans="1:17" s="1" customFormat="1" ht="14.25">
      <c r="C5" s="2"/>
      <c r="E5" s="2"/>
    </row>
    <row r="6" spans="1:17" s="1" customFormat="1" ht="14.25">
      <c r="C6" s="2"/>
      <c r="E6" s="2" t="s">
        <v>191</v>
      </c>
    </row>
    <row r="7" spans="1:17" s="1" customFormat="1" ht="14.25">
      <c r="C7" s="2"/>
      <c r="E7" s="3" t="s">
        <v>191</v>
      </c>
    </row>
    <row r="8" spans="1:17" s="1" customFormat="1" ht="14.25">
      <c r="C8" s="28" t="s">
        <v>191</v>
      </c>
      <c r="E8" s="28" t="s">
        <v>191</v>
      </c>
    </row>
    <row r="9" spans="1:17" s="1" customFormat="1" ht="14.25">
      <c r="C9" s="28" t="s">
        <v>191</v>
      </c>
      <c r="E9" s="28" t="s">
        <v>191</v>
      </c>
    </row>
    <row r="10" spans="1:17" s="1" customFormat="1" ht="15">
      <c r="A10" s="4" t="s">
        <v>191</v>
      </c>
      <c r="B10" s="4"/>
      <c r="C10" s="28" t="s">
        <v>191</v>
      </c>
      <c r="D10" s="21"/>
      <c r="E10" s="28" t="s">
        <v>191</v>
      </c>
    </row>
    <row r="11" spans="1:17" s="29" customFormat="1" ht="15">
      <c r="C11" s="44" t="e">
        <f>#REF!</f>
        <v>#REF!</v>
      </c>
      <c r="D11" s="31"/>
      <c r="E11" s="44" t="e">
        <f>#REF!</f>
        <v>#REF!</v>
      </c>
    </row>
    <row r="12" spans="1:17" s="1" customFormat="1" ht="15">
      <c r="A12" s="4" t="s">
        <v>191</v>
      </c>
      <c r="B12" s="4"/>
      <c r="C12" s="2"/>
      <c r="E12" s="2"/>
    </row>
    <row r="13" spans="1:17" s="1" customFormat="1" ht="15">
      <c r="A13" s="4" t="s">
        <v>214</v>
      </c>
      <c r="B13" s="4"/>
      <c r="C13" s="8"/>
      <c r="E13" s="8"/>
    </row>
    <row r="14" spans="1:17" s="7" customFormat="1" ht="14.25">
      <c r="A14" s="9" t="s">
        <v>215</v>
      </c>
      <c r="B14" s="1"/>
      <c r="C14" s="32"/>
      <c r="D14" s="1"/>
      <c r="E14" s="10"/>
      <c r="F14" s="1"/>
      <c r="G14" s="1"/>
      <c r="H14" s="1"/>
      <c r="I14" s="1"/>
      <c r="J14" s="1"/>
      <c r="K14" s="1"/>
      <c r="L14" s="1"/>
      <c r="M14" s="1"/>
      <c r="N14" s="1"/>
      <c r="O14" s="1"/>
      <c r="P14" s="1"/>
      <c r="Q14" s="1"/>
    </row>
    <row r="15" spans="1:17" s="7" customFormat="1" ht="14.25">
      <c r="A15" s="9" t="s">
        <v>216</v>
      </c>
      <c r="B15" s="1"/>
      <c r="C15" s="10"/>
      <c r="D15" s="1"/>
      <c r="E15" s="10"/>
      <c r="F15" s="1"/>
      <c r="G15" s="1"/>
      <c r="H15" s="1"/>
      <c r="I15" s="1"/>
      <c r="J15" s="1"/>
      <c r="K15" s="1"/>
      <c r="L15" s="1"/>
      <c r="M15" s="1"/>
      <c r="N15" s="1"/>
      <c r="O15" s="1"/>
      <c r="P15" s="1"/>
      <c r="Q15" s="1"/>
    </row>
    <row r="16" spans="1:17" s="7" customFormat="1" ht="14.25">
      <c r="B16" s="1"/>
      <c r="C16" s="39"/>
      <c r="D16" s="1"/>
      <c r="E16" s="13" t="s">
        <v>191</v>
      </c>
      <c r="F16" s="1"/>
      <c r="G16" s="1"/>
      <c r="H16" s="1"/>
      <c r="I16" s="1"/>
      <c r="J16" s="1"/>
      <c r="K16" s="1"/>
      <c r="L16" s="1"/>
      <c r="M16" s="1"/>
      <c r="N16" s="1"/>
      <c r="O16" s="1"/>
      <c r="P16" s="1"/>
      <c r="Q16" s="1"/>
    </row>
    <row r="17" spans="1:17" s="7" customFormat="1" ht="15">
      <c r="A17" s="6" t="s">
        <v>117</v>
      </c>
      <c r="B17" s="1"/>
      <c r="C17" s="35">
        <f>SUM(C14:C15)</f>
        <v>0</v>
      </c>
      <c r="D17" s="22"/>
      <c r="E17" s="35">
        <f>SUM(E14:E15)</f>
        <v>0</v>
      </c>
      <c r="F17" s="1"/>
      <c r="G17" s="1"/>
      <c r="H17" s="1"/>
      <c r="I17" s="1"/>
      <c r="J17" s="1"/>
      <c r="K17" s="1"/>
      <c r="L17" s="1"/>
      <c r="M17" s="1"/>
      <c r="N17" s="1"/>
      <c r="O17" s="1"/>
      <c r="P17" s="1"/>
      <c r="Q17" s="1"/>
    </row>
    <row r="18" spans="1:17" s="7" customFormat="1" ht="14.25">
      <c r="B18" s="1"/>
      <c r="C18" s="15"/>
      <c r="D18" s="22"/>
      <c r="E18" s="15"/>
      <c r="F18" s="1"/>
      <c r="G18" s="1"/>
      <c r="H18" s="1"/>
      <c r="I18" s="1"/>
      <c r="J18" s="1"/>
      <c r="K18" s="1"/>
      <c r="L18" s="1"/>
      <c r="M18" s="1"/>
      <c r="N18" s="1"/>
      <c r="O18" s="1"/>
      <c r="P18" s="1"/>
      <c r="Q18" s="1"/>
    </row>
    <row r="19" spans="1:17" s="7" customFormat="1" ht="14.25">
      <c r="B19" s="1"/>
      <c r="C19" s="15"/>
      <c r="D19" s="22"/>
      <c r="E19" s="15"/>
      <c r="F19" s="1"/>
      <c r="G19" s="1"/>
      <c r="H19" s="1"/>
      <c r="I19" s="1"/>
      <c r="J19" s="1"/>
      <c r="K19" s="1"/>
      <c r="L19" s="1"/>
      <c r="M19" s="1"/>
      <c r="N19" s="1"/>
      <c r="O19" s="1"/>
      <c r="P19" s="1"/>
      <c r="Q19" s="1"/>
    </row>
    <row r="20" spans="1:17" s="7" customFormat="1" ht="14.25">
      <c r="A20" s="9" t="s">
        <v>224</v>
      </c>
      <c r="B20" s="1"/>
      <c r="C20" s="32"/>
      <c r="D20" s="22"/>
      <c r="E20" s="10"/>
      <c r="F20" s="1"/>
      <c r="G20" s="1"/>
      <c r="H20" s="1"/>
      <c r="I20" s="1"/>
      <c r="J20" s="1"/>
      <c r="K20" s="1"/>
      <c r="L20" s="1"/>
      <c r="M20" s="1"/>
      <c r="N20" s="1"/>
      <c r="O20" s="1"/>
      <c r="P20" s="1"/>
      <c r="Q20" s="1"/>
    </row>
    <row r="21" spans="1:17" s="7" customFormat="1" ht="14.25">
      <c r="A21" s="9" t="s">
        <v>225</v>
      </c>
      <c r="B21" s="1"/>
      <c r="C21" s="32"/>
      <c r="D21" s="22"/>
      <c r="E21" s="36"/>
      <c r="F21" s="1"/>
      <c r="G21" s="1"/>
      <c r="H21" s="1"/>
      <c r="I21" s="1"/>
      <c r="J21" s="1"/>
      <c r="K21" s="1"/>
      <c r="L21" s="1"/>
      <c r="M21" s="1"/>
      <c r="N21" s="1"/>
      <c r="O21" s="1"/>
      <c r="P21" s="1"/>
      <c r="Q21" s="1"/>
    </row>
    <row r="22" spans="1:17" s="7" customFormat="1" ht="14.25">
      <c r="A22" s="9" t="s">
        <v>231</v>
      </c>
      <c r="B22" s="1"/>
      <c r="C22" s="10"/>
      <c r="D22" s="22"/>
      <c r="E22" s="10"/>
      <c r="F22" s="1"/>
      <c r="G22" s="1"/>
      <c r="H22" s="1"/>
      <c r="I22" s="1"/>
      <c r="J22" s="1"/>
      <c r="K22" s="1"/>
      <c r="L22" s="1"/>
      <c r="M22" s="1"/>
      <c r="N22" s="1"/>
      <c r="O22" s="1"/>
      <c r="P22" s="1"/>
      <c r="Q22" s="1"/>
    </row>
    <row r="23" spans="1:17" s="1" customFormat="1" ht="14.25">
      <c r="C23" s="22"/>
      <c r="D23" s="22"/>
      <c r="E23" s="22"/>
    </row>
    <row r="24" spans="1:17" s="7" customFormat="1" ht="15">
      <c r="A24" s="6" t="s">
        <v>233</v>
      </c>
      <c r="B24" s="1"/>
      <c r="C24" s="35">
        <f>SUM(C20:C22)</f>
        <v>0</v>
      </c>
      <c r="D24" s="22"/>
      <c r="E24" s="35">
        <f>SUM(E20:E22)</f>
        <v>0</v>
      </c>
      <c r="F24" s="1"/>
      <c r="G24" s="1"/>
      <c r="H24" s="1"/>
      <c r="I24" s="1"/>
      <c r="J24" s="1"/>
      <c r="K24" s="1"/>
      <c r="L24" s="1"/>
      <c r="M24" s="1"/>
      <c r="N24" s="1"/>
      <c r="O24" s="1"/>
      <c r="P24" s="1"/>
      <c r="Q24" s="1"/>
    </row>
    <row r="25" spans="1:17" s="7" customFormat="1" ht="14.25">
      <c r="B25" s="1"/>
      <c r="C25" s="13"/>
      <c r="D25" s="1"/>
      <c r="E25" s="13"/>
      <c r="F25" s="1"/>
      <c r="G25" s="1"/>
      <c r="H25" s="1"/>
      <c r="I25" s="1"/>
      <c r="J25" s="1"/>
      <c r="K25" s="1"/>
      <c r="L25" s="1"/>
      <c r="M25" s="1"/>
      <c r="N25" s="1"/>
      <c r="O25" s="1"/>
      <c r="P25" s="1"/>
      <c r="Q25" s="1"/>
    </row>
    <row r="26" spans="1:17" s="7" customFormat="1" ht="15">
      <c r="A26" s="40" t="s">
        <v>191</v>
      </c>
      <c r="B26" s="21"/>
      <c r="C26" s="41"/>
      <c r="D26" s="1"/>
      <c r="E26" s="41"/>
      <c r="F26" s="1"/>
      <c r="G26" s="1"/>
      <c r="H26" s="1"/>
      <c r="I26" s="1"/>
      <c r="J26" s="1"/>
      <c r="K26" s="1"/>
      <c r="L26" s="1"/>
      <c r="M26" s="1"/>
      <c r="N26" s="1"/>
      <c r="O26" s="1"/>
      <c r="P26" s="1"/>
      <c r="Q26" s="1"/>
    </row>
    <row r="27" spans="1:17" s="1" customFormat="1" ht="14.25"/>
    <row r="28" spans="1:17" s="7" customFormat="1" ht="15">
      <c r="A28" s="4"/>
      <c r="B28" s="4"/>
      <c r="C28" s="12"/>
      <c r="D28" s="1"/>
      <c r="E28" s="12"/>
      <c r="F28" s="1"/>
      <c r="G28" s="1"/>
      <c r="H28" s="1"/>
      <c r="I28" s="1"/>
      <c r="J28" s="1"/>
      <c r="K28" s="1"/>
      <c r="L28" s="1"/>
      <c r="M28" s="1"/>
      <c r="N28" s="1"/>
      <c r="O28" s="1"/>
      <c r="P28" s="1"/>
      <c r="Q28" s="1"/>
    </row>
    <row r="29" spans="1:17" s="7" customFormat="1" ht="15">
      <c r="A29" s="4"/>
      <c r="B29" s="4"/>
      <c r="C29" s="12"/>
      <c r="D29" s="1"/>
      <c r="E29" s="12"/>
      <c r="F29" s="1"/>
      <c r="G29" s="1"/>
      <c r="H29" s="1"/>
      <c r="I29" s="1"/>
      <c r="J29" s="1"/>
      <c r="K29" s="1"/>
      <c r="L29" s="1"/>
      <c r="M29" s="1"/>
      <c r="N29" s="1"/>
      <c r="O29" s="1"/>
      <c r="P29" s="1"/>
      <c r="Q29" s="1"/>
    </row>
    <row r="30" spans="1:17" s="7" customFormat="1" ht="15">
      <c r="A30" s="4"/>
      <c r="B30" s="4"/>
      <c r="C30" s="12"/>
      <c r="D30" s="1"/>
      <c r="E30" s="12"/>
      <c r="F30" s="1"/>
      <c r="G30" s="1"/>
      <c r="H30" s="1"/>
      <c r="I30" s="1"/>
      <c r="J30" s="1"/>
      <c r="K30" s="1"/>
      <c r="L30" s="1"/>
      <c r="M30" s="1"/>
      <c r="N30" s="1"/>
      <c r="O30" s="1"/>
      <c r="P30" s="1"/>
      <c r="Q30" s="1"/>
    </row>
    <row r="31" spans="1:17" s="7" customFormat="1" ht="15">
      <c r="A31" s="4"/>
      <c r="B31" s="4"/>
      <c r="C31" s="12"/>
      <c r="D31" s="1"/>
      <c r="E31" s="12"/>
      <c r="F31" s="1"/>
      <c r="G31" s="1"/>
      <c r="H31" s="1"/>
      <c r="I31" s="1"/>
      <c r="J31" s="1"/>
      <c r="K31" s="1"/>
      <c r="L31" s="1"/>
      <c r="M31" s="1"/>
      <c r="N31" s="1"/>
      <c r="O31" s="1"/>
      <c r="P31" s="1"/>
      <c r="Q31" s="1"/>
    </row>
    <row r="32" spans="1:17" s="7" customFormat="1" ht="15">
      <c r="A32" s="4"/>
      <c r="B32" s="4"/>
      <c r="C32" s="12"/>
      <c r="D32" s="1"/>
      <c r="E32" s="12"/>
      <c r="F32" s="1"/>
      <c r="G32" s="1"/>
      <c r="H32" s="1"/>
      <c r="I32" s="1"/>
      <c r="J32" s="1"/>
      <c r="K32" s="1"/>
      <c r="L32" s="1"/>
      <c r="M32" s="1"/>
      <c r="N32" s="1"/>
      <c r="O32" s="1"/>
      <c r="P32" s="1"/>
      <c r="Q32" s="1"/>
    </row>
    <row r="33" spans="1:17" s="7" customFormat="1" ht="15">
      <c r="A33" s="4"/>
      <c r="B33" s="4"/>
      <c r="C33" s="12"/>
      <c r="D33" s="1"/>
      <c r="E33" s="12"/>
      <c r="F33" s="1"/>
      <c r="G33" s="1"/>
      <c r="H33" s="1"/>
      <c r="I33" s="1"/>
      <c r="J33" s="1"/>
      <c r="K33" s="1"/>
      <c r="L33" s="1"/>
      <c r="M33" s="1"/>
      <c r="N33" s="1"/>
      <c r="O33" s="1"/>
      <c r="P33" s="1"/>
      <c r="Q33" s="1"/>
    </row>
    <row r="34" spans="1:17" s="7" customFormat="1" ht="15">
      <c r="A34" s="4"/>
      <c r="B34" s="4"/>
      <c r="C34" s="12"/>
      <c r="D34" s="1"/>
      <c r="E34" s="12"/>
      <c r="F34" s="1"/>
      <c r="G34" s="1"/>
      <c r="H34" s="1"/>
      <c r="I34" s="1"/>
      <c r="J34" s="1"/>
      <c r="K34" s="1"/>
      <c r="L34" s="1"/>
      <c r="M34" s="1"/>
      <c r="N34" s="1"/>
      <c r="O34" s="1"/>
      <c r="P34" s="1"/>
      <c r="Q34" s="1"/>
    </row>
    <row r="35" spans="1:17" s="7" customFormat="1" ht="15">
      <c r="A35" s="4"/>
      <c r="B35" s="4"/>
      <c r="C35" s="12"/>
      <c r="D35" s="1"/>
      <c r="E35" s="12"/>
      <c r="F35" s="1"/>
      <c r="G35" s="1"/>
      <c r="H35" s="1"/>
      <c r="I35" s="1"/>
      <c r="J35" s="1"/>
      <c r="K35" s="1"/>
      <c r="L35" s="1"/>
      <c r="M35" s="1"/>
      <c r="N35" s="1"/>
      <c r="O35" s="1"/>
      <c r="P35" s="1"/>
      <c r="Q35" s="1"/>
    </row>
    <row r="36" spans="1:17" s="7" customFormat="1" ht="15">
      <c r="A36" s="4"/>
      <c r="B36" s="4"/>
      <c r="C36" s="12"/>
      <c r="D36" s="1"/>
      <c r="E36" s="12"/>
      <c r="F36" s="1"/>
      <c r="G36" s="1"/>
      <c r="H36" s="1"/>
      <c r="I36" s="1"/>
      <c r="J36" s="1"/>
      <c r="K36" s="1"/>
      <c r="L36" s="1"/>
      <c r="M36" s="1"/>
      <c r="N36" s="1"/>
      <c r="O36" s="1"/>
      <c r="P36" s="1"/>
      <c r="Q36" s="1"/>
    </row>
    <row r="37" spans="1:17" s="7" customFormat="1" ht="15">
      <c r="A37" s="4"/>
      <c r="B37" s="4"/>
      <c r="C37" s="12"/>
      <c r="D37" s="1"/>
      <c r="E37" s="12"/>
      <c r="F37" s="1"/>
      <c r="G37" s="1"/>
      <c r="H37" s="1"/>
      <c r="I37" s="1"/>
      <c r="J37" s="1"/>
      <c r="K37" s="1"/>
      <c r="L37" s="1"/>
      <c r="M37" s="1"/>
      <c r="N37" s="1"/>
      <c r="O37" s="1"/>
      <c r="P37" s="1"/>
      <c r="Q37" s="1"/>
    </row>
    <row r="38" spans="1:17" s="7" customFormat="1" ht="15">
      <c r="A38" s="4"/>
      <c r="B38" s="4"/>
      <c r="C38" s="12"/>
      <c r="D38" s="1"/>
      <c r="E38" s="12"/>
      <c r="F38" s="1"/>
      <c r="G38" s="1"/>
      <c r="H38" s="1"/>
      <c r="I38" s="1"/>
      <c r="J38" s="1"/>
      <c r="K38" s="1"/>
      <c r="L38" s="1"/>
      <c r="M38" s="1"/>
      <c r="N38" s="1"/>
      <c r="O38" s="1"/>
      <c r="P38" s="1"/>
      <c r="Q38" s="1"/>
    </row>
    <row r="39" spans="1:17" s="7" customFormat="1" ht="15">
      <c r="A39" s="4"/>
      <c r="B39" s="4"/>
      <c r="C39" s="12"/>
      <c r="D39" s="1"/>
      <c r="E39" s="12"/>
      <c r="F39" s="1"/>
      <c r="G39" s="1"/>
      <c r="H39" s="1"/>
      <c r="I39" s="1"/>
      <c r="J39" s="1"/>
      <c r="K39" s="1"/>
      <c r="L39" s="1"/>
      <c r="M39" s="1"/>
      <c r="N39" s="1"/>
      <c r="O39" s="1"/>
      <c r="P39" s="1"/>
      <c r="Q39" s="1"/>
    </row>
    <row r="40" spans="1:17" s="7" customFormat="1" ht="15">
      <c r="A40" s="4"/>
      <c r="B40" s="4"/>
      <c r="C40" s="12"/>
      <c r="D40" s="1"/>
      <c r="E40" s="12"/>
      <c r="F40" s="1"/>
      <c r="G40" s="1"/>
      <c r="H40" s="1"/>
      <c r="I40" s="1"/>
      <c r="J40" s="1"/>
      <c r="K40" s="1"/>
      <c r="L40" s="1"/>
      <c r="M40" s="1"/>
      <c r="N40" s="1"/>
      <c r="O40" s="1"/>
      <c r="P40" s="1"/>
      <c r="Q40" s="1"/>
    </row>
    <row r="41" spans="1:17" s="7" customFormat="1" ht="15">
      <c r="A41" s="4"/>
      <c r="B41" s="4"/>
      <c r="C41" s="12"/>
      <c r="D41" s="1"/>
      <c r="E41" s="12"/>
      <c r="F41" s="1"/>
      <c r="G41" s="1"/>
      <c r="H41" s="1"/>
      <c r="I41" s="1"/>
      <c r="J41" s="1"/>
      <c r="K41" s="1"/>
      <c r="L41" s="1"/>
      <c r="M41" s="1"/>
      <c r="N41" s="1"/>
      <c r="O41" s="1"/>
      <c r="P41" s="1"/>
      <c r="Q41" s="1"/>
    </row>
    <row r="42" spans="1:17" s="7" customFormat="1" ht="15">
      <c r="A42" s="4"/>
      <c r="B42" s="4"/>
      <c r="C42" s="12"/>
      <c r="D42" s="1"/>
      <c r="E42" s="12"/>
      <c r="F42" s="1"/>
      <c r="G42" s="1"/>
      <c r="H42" s="1"/>
      <c r="I42" s="1"/>
      <c r="J42" s="1"/>
      <c r="K42" s="1"/>
      <c r="L42" s="1"/>
      <c r="M42" s="1"/>
      <c r="N42" s="1"/>
      <c r="O42" s="1"/>
      <c r="P42" s="1"/>
      <c r="Q42" s="1"/>
    </row>
    <row r="43" spans="1:17" s="7" customFormat="1" ht="15">
      <c r="A43" s="4"/>
      <c r="B43" s="4"/>
      <c r="C43" s="12"/>
      <c r="D43" s="1"/>
      <c r="E43" s="12"/>
      <c r="F43" s="1"/>
      <c r="G43" s="1"/>
      <c r="H43" s="1"/>
      <c r="I43" s="1"/>
      <c r="J43" s="1"/>
      <c r="K43" s="1"/>
      <c r="L43" s="1"/>
      <c r="M43" s="1"/>
      <c r="N43" s="1"/>
      <c r="O43" s="1"/>
      <c r="P43" s="1"/>
      <c r="Q43" s="1"/>
    </row>
    <row r="44" spans="1:17" s="7" customFormat="1" ht="15">
      <c r="A44" s="4"/>
      <c r="B44" s="4"/>
      <c r="C44" s="12"/>
      <c r="D44" s="1"/>
      <c r="E44" s="12"/>
      <c r="F44" s="1"/>
      <c r="G44" s="1"/>
      <c r="H44" s="1"/>
      <c r="I44" s="1"/>
      <c r="J44" s="1"/>
      <c r="K44" s="1"/>
      <c r="L44" s="1"/>
      <c r="M44" s="1"/>
      <c r="N44" s="1"/>
      <c r="O44" s="1"/>
      <c r="P44" s="1"/>
      <c r="Q44" s="1"/>
    </row>
    <row r="45" spans="1:17" s="7" customFormat="1" ht="15">
      <c r="A45" s="4"/>
      <c r="B45" s="4"/>
      <c r="C45" s="12"/>
      <c r="D45" s="1"/>
      <c r="E45" s="12"/>
      <c r="F45" s="1"/>
      <c r="G45" s="1"/>
      <c r="H45" s="1"/>
      <c r="I45" s="1"/>
      <c r="J45" s="1"/>
      <c r="K45" s="1"/>
      <c r="L45" s="1"/>
      <c r="M45" s="1"/>
      <c r="N45" s="1"/>
      <c r="O45" s="1"/>
      <c r="P45" s="1"/>
      <c r="Q45" s="1"/>
    </row>
    <row r="46" spans="1:17" s="7" customFormat="1" ht="15">
      <c r="A46" s="4"/>
      <c r="B46" s="4"/>
      <c r="C46" s="12"/>
      <c r="D46" s="1"/>
      <c r="E46" s="12"/>
      <c r="F46" s="1"/>
      <c r="G46" s="1"/>
      <c r="H46" s="1"/>
      <c r="I46" s="1"/>
      <c r="J46" s="1"/>
      <c r="K46" s="1"/>
      <c r="L46" s="1"/>
      <c r="M46" s="1"/>
      <c r="N46" s="1"/>
      <c r="O46" s="1"/>
      <c r="P46" s="1"/>
      <c r="Q46" s="1"/>
    </row>
    <row r="47" spans="1:17" s="7" customFormat="1" ht="15">
      <c r="A47" s="4"/>
      <c r="B47" s="4"/>
      <c r="C47" s="12"/>
      <c r="D47" s="1"/>
      <c r="E47" s="12"/>
      <c r="F47" s="1"/>
      <c r="G47" s="1"/>
      <c r="H47" s="1"/>
      <c r="I47" s="1"/>
      <c r="J47" s="1"/>
      <c r="K47" s="1"/>
      <c r="L47" s="1"/>
      <c r="M47" s="1"/>
      <c r="N47" s="1"/>
      <c r="O47" s="1"/>
      <c r="P47" s="1"/>
      <c r="Q47" s="1"/>
    </row>
    <row r="48" spans="1:17" s="7" customFormat="1" ht="15">
      <c r="A48" s="4"/>
      <c r="B48" s="4"/>
      <c r="C48" s="12"/>
      <c r="D48" s="1"/>
      <c r="E48" s="12"/>
      <c r="F48" s="1"/>
      <c r="G48" s="1"/>
      <c r="H48" s="1"/>
      <c r="I48" s="1"/>
      <c r="J48" s="1"/>
      <c r="K48" s="1"/>
      <c r="L48" s="1"/>
      <c r="M48" s="1"/>
      <c r="N48" s="1"/>
      <c r="O48" s="1"/>
      <c r="P48" s="1"/>
      <c r="Q48" s="1"/>
    </row>
    <row r="49" spans="1:17" s="7" customFormat="1" ht="15">
      <c r="A49" s="4"/>
      <c r="B49" s="4"/>
      <c r="C49" s="12"/>
      <c r="D49" s="1"/>
      <c r="E49" s="12"/>
      <c r="F49" s="1"/>
      <c r="G49" s="1"/>
      <c r="H49" s="1"/>
      <c r="I49" s="1"/>
      <c r="J49" s="1"/>
      <c r="K49" s="1"/>
      <c r="L49" s="1"/>
      <c r="M49" s="1"/>
      <c r="N49" s="1"/>
      <c r="O49" s="1"/>
      <c r="P49" s="1"/>
      <c r="Q49" s="1"/>
    </row>
    <row r="50" spans="1:17" s="7" customFormat="1" ht="15">
      <c r="A50" s="4"/>
      <c r="B50" s="4"/>
      <c r="C50" s="12"/>
      <c r="D50" s="1"/>
      <c r="E50" s="12"/>
      <c r="F50" s="1"/>
      <c r="G50" s="1"/>
      <c r="H50" s="1"/>
      <c r="I50" s="1"/>
      <c r="J50" s="1"/>
      <c r="K50" s="1"/>
      <c r="L50" s="1"/>
      <c r="M50" s="1"/>
      <c r="N50" s="1"/>
      <c r="O50" s="1"/>
      <c r="P50" s="1"/>
      <c r="Q50" s="1"/>
    </row>
    <row r="51" spans="1:17" s="1" customFormat="1" ht="14.25">
      <c r="A51" s="1" t="s">
        <v>217</v>
      </c>
      <c r="B51" s="42" t="s">
        <v>118</v>
      </c>
      <c r="C51" s="14"/>
      <c r="E51" s="14"/>
    </row>
  </sheetData>
  <phoneticPr fontId="0" type="noConversion"/>
  <printOptions horizontalCentered="1" verticalCentered="1"/>
  <pageMargins left="0.25" right="0.25" top="0" bottom="0" header="0.5" footer="0.5"/>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workbookViewId="0">
      <selection activeCell="A2" sqref="A2"/>
    </sheetView>
  </sheetViews>
  <sheetFormatPr defaultColWidth="8.85546875" defaultRowHeight="12.75"/>
  <cols>
    <col min="1" max="1" width="17" bestFit="1" customWidth="1"/>
    <col min="2" max="2" width="17" style="56" customWidth="1"/>
    <col min="3" max="3" width="49.85546875" bestFit="1" customWidth="1"/>
    <col min="4" max="4" width="13.85546875" customWidth="1"/>
    <col min="5" max="5" width="9.7109375" customWidth="1"/>
    <col min="6" max="6" width="15.28515625" customWidth="1"/>
  </cols>
  <sheetData>
    <row r="1" spans="1:6">
      <c r="A1" t="s">
        <v>25</v>
      </c>
      <c r="B1" s="56" t="s">
        <v>119</v>
      </c>
      <c r="C1" t="s">
        <v>71</v>
      </c>
      <c r="D1" t="s">
        <v>17</v>
      </c>
      <c r="E1" t="s">
        <v>193</v>
      </c>
      <c r="F1" t="s">
        <v>70</v>
      </c>
    </row>
    <row r="2" spans="1:6" ht="14.25">
      <c r="A2" s="55" t="e">
        <f>"8/31/"&amp;RIGHT(#REF!,4)</f>
        <v>#REF!</v>
      </c>
      <c r="B2" s="56" t="e">
        <f>#REF!</f>
        <v>#REF!</v>
      </c>
      <c r="C2" s="50" t="s">
        <v>195</v>
      </c>
      <c r="D2" t="s">
        <v>21</v>
      </c>
      <c r="E2" t="s">
        <v>18</v>
      </c>
      <c r="F2" s="20" t="e">
        <f>IF(#REF!="XXXXX",0,#REF!)</f>
        <v>#REF!</v>
      </c>
    </row>
    <row r="3" spans="1:6" ht="14.25">
      <c r="A3" s="55" t="e">
        <f>A2</f>
        <v>#REF!</v>
      </c>
      <c r="B3" s="56" t="e">
        <f>#REF!</f>
        <v>#REF!</v>
      </c>
      <c r="C3" s="50" t="s">
        <v>195</v>
      </c>
      <c r="D3" t="s">
        <v>21</v>
      </c>
      <c r="E3" t="s">
        <v>19</v>
      </c>
      <c r="F3" s="20" t="e">
        <f>IF(#REF!="XXXXX",0,#REF!)</f>
        <v>#REF!</v>
      </c>
    </row>
    <row r="4" spans="1:6" ht="14.25">
      <c r="A4" s="55" t="e">
        <f t="shared" ref="A4:A67" si="0">A3</f>
        <v>#REF!</v>
      </c>
      <c r="B4" s="56" t="e">
        <f>#REF!</f>
        <v>#REF!</v>
      </c>
      <c r="C4" s="50" t="s">
        <v>195</v>
      </c>
      <c r="D4" t="s">
        <v>21</v>
      </c>
      <c r="E4" t="s">
        <v>20</v>
      </c>
      <c r="F4" s="20" t="e">
        <f>IF(#REF!="XXXXX",0,#REF!)</f>
        <v>#REF!</v>
      </c>
    </row>
    <row r="5" spans="1:6" ht="14.25">
      <c r="A5" s="55" t="e">
        <f t="shared" si="0"/>
        <v>#REF!</v>
      </c>
      <c r="B5" s="56" t="e">
        <f>#REF!</f>
        <v>#REF!</v>
      </c>
      <c r="C5" s="50" t="s">
        <v>196</v>
      </c>
      <c r="D5" t="s">
        <v>21</v>
      </c>
      <c r="E5" t="s">
        <v>18</v>
      </c>
      <c r="F5" s="20" t="e">
        <f>IF(#REF!="XXXXX",0,#REF!)</f>
        <v>#REF!</v>
      </c>
    </row>
    <row r="6" spans="1:6" ht="14.25">
      <c r="A6" s="55" t="e">
        <f t="shared" si="0"/>
        <v>#REF!</v>
      </c>
      <c r="B6" s="56" t="e">
        <f>#REF!</f>
        <v>#REF!</v>
      </c>
      <c r="C6" s="50" t="s">
        <v>196</v>
      </c>
      <c r="D6" t="s">
        <v>21</v>
      </c>
      <c r="E6" t="s">
        <v>19</v>
      </c>
      <c r="F6" s="20" t="e">
        <f>IF(#REF!="XXXXX",0,#REF!)</f>
        <v>#REF!</v>
      </c>
    </row>
    <row r="7" spans="1:6" ht="14.25">
      <c r="A7" s="55" t="e">
        <f t="shared" si="0"/>
        <v>#REF!</v>
      </c>
      <c r="B7" s="56" t="e">
        <f>#REF!</f>
        <v>#REF!</v>
      </c>
      <c r="C7" s="50" t="s">
        <v>196</v>
      </c>
      <c r="D7" t="s">
        <v>21</v>
      </c>
      <c r="E7" t="s">
        <v>20</v>
      </c>
      <c r="F7" s="20" t="e">
        <f>IF(#REF!="XXXXX",0,#REF!)</f>
        <v>#REF!</v>
      </c>
    </row>
    <row r="8" spans="1:6" ht="14.25">
      <c r="A8" s="55" t="e">
        <f t="shared" si="0"/>
        <v>#REF!</v>
      </c>
      <c r="B8" s="56" t="e">
        <f>#REF!</f>
        <v>#REF!</v>
      </c>
      <c r="C8" s="50" t="s">
        <v>197</v>
      </c>
      <c r="D8" t="s">
        <v>21</v>
      </c>
      <c r="E8" t="s">
        <v>18</v>
      </c>
      <c r="F8" s="20" t="e">
        <f>IF(#REF!="XXXXX",0,#REF!)</f>
        <v>#REF!</v>
      </c>
    </row>
    <row r="9" spans="1:6" ht="14.25">
      <c r="A9" s="55" t="e">
        <f t="shared" si="0"/>
        <v>#REF!</v>
      </c>
      <c r="B9" s="56" t="e">
        <f>#REF!</f>
        <v>#REF!</v>
      </c>
      <c r="C9" s="50" t="s">
        <v>197</v>
      </c>
      <c r="D9" t="s">
        <v>21</v>
      </c>
      <c r="E9" t="s">
        <v>19</v>
      </c>
      <c r="F9" s="20" t="e">
        <f>IF(#REF!="XXXXX",0,#REF!)</f>
        <v>#REF!</v>
      </c>
    </row>
    <row r="10" spans="1:6" ht="14.25">
      <c r="A10" s="55" t="e">
        <f t="shared" si="0"/>
        <v>#REF!</v>
      </c>
      <c r="B10" s="56" t="e">
        <f>#REF!</f>
        <v>#REF!</v>
      </c>
      <c r="C10" s="50" t="s">
        <v>197</v>
      </c>
      <c r="D10" t="s">
        <v>21</v>
      </c>
      <c r="E10" t="s">
        <v>20</v>
      </c>
      <c r="F10" s="20" t="e">
        <f>IF(#REF!="XXXXX",0,#REF!)</f>
        <v>#REF!</v>
      </c>
    </row>
    <row r="11" spans="1:6" ht="14.25">
      <c r="A11" s="55" t="e">
        <f t="shared" si="0"/>
        <v>#REF!</v>
      </c>
      <c r="B11" s="56" t="e">
        <f>#REF!</f>
        <v>#REF!</v>
      </c>
      <c r="C11" s="50" t="s">
        <v>198</v>
      </c>
      <c r="D11" t="s">
        <v>21</v>
      </c>
      <c r="E11" t="s">
        <v>18</v>
      </c>
      <c r="F11" s="20" t="e">
        <f>IF(#REF!="XXXXX",0,#REF!)</f>
        <v>#REF!</v>
      </c>
    </row>
    <row r="12" spans="1:6" ht="14.25">
      <c r="A12" s="55" t="e">
        <f t="shared" si="0"/>
        <v>#REF!</v>
      </c>
      <c r="B12" s="56" t="e">
        <f>#REF!</f>
        <v>#REF!</v>
      </c>
      <c r="C12" s="50" t="s">
        <v>198</v>
      </c>
      <c r="D12" t="s">
        <v>21</v>
      </c>
      <c r="E12" t="s">
        <v>19</v>
      </c>
      <c r="F12" s="20" t="e">
        <f>IF(#REF!="XXXXX",0,#REF!)</f>
        <v>#REF!</v>
      </c>
    </row>
    <row r="13" spans="1:6" ht="14.25">
      <c r="A13" s="55" t="e">
        <f t="shared" si="0"/>
        <v>#REF!</v>
      </c>
      <c r="B13" s="56" t="e">
        <f>#REF!</f>
        <v>#REF!</v>
      </c>
      <c r="C13" s="50" t="s">
        <v>198</v>
      </c>
      <c r="D13" t="s">
        <v>21</v>
      </c>
      <c r="E13" t="s">
        <v>20</v>
      </c>
      <c r="F13" s="20" t="e">
        <f>IF(#REF!="XXXXX",0,#REF!)</f>
        <v>#REF!</v>
      </c>
    </row>
    <row r="14" spans="1:6" ht="14.25">
      <c r="A14" s="55" t="e">
        <f t="shared" si="0"/>
        <v>#REF!</v>
      </c>
      <c r="B14" s="56" t="e">
        <f>#REF!</f>
        <v>#REF!</v>
      </c>
      <c r="C14" s="50" t="s">
        <v>199</v>
      </c>
      <c r="D14" t="s">
        <v>21</v>
      </c>
      <c r="E14" t="s">
        <v>18</v>
      </c>
      <c r="F14" s="20" t="e">
        <f>IF(#REF!="XXXXX",0,#REF!)</f>
        <v>#REF!</v>
      </c>
    </row>
    <row r="15" spans="1:6" ht="14.25">
      <c r="A15" s="55" t="e">
        <f t="shared" si="0"/>
        <v>#REF!</v>
      </c>
      <c r="B15" s="56" t="e">
        <f>#REF!</f>
        <v>#REF!</v>
      </c>
      <c r="C15" s="50" t="s">
        <v>199</v>
      </c>
      <c r="D15" t="s">
        <v>21</v>
      </c>
      <c r="E15" t="s">
        <v>19</v>
      </c>
      <c r="F15" s="20" t="e">
        <f>IF(#REF!="XXXXX",0,#REF!)</f>
        <v>#REF!</v>
      </c>
    </row>
    <row r="16" spans="1:6" ht="14.25">
      <c r="A16" s="55" t="e">
        <f t="shared" si="0"/>
        <v>#REF!</v>
      </c>
      <c r="B16" s="56" t="e">
        <f>#REF!</f>
        <v>#REF!</v>
      </c>
      <c r="C16" s="50" t="s">
        <v>199</v>
      </c>
      <c r="D16" t="s">
        <v>21</v>
      </c>
      <c r="E16" t="s">
        <v>20</v>
      </c>
      <c r="F16" s="20" t="e">
        <f>IF(#REF!="XXXXX",0,#REF!)</f>
        <v>#REF!</v>
      </c>
    </row>
    <row r="17" spans="1:6" ht="14.25">
      <c r="A17" s="55" t="e">
        <f t="shared" si="0"/>
        <v>#REF!</v>
      </c>
      <c r="B17" s="56" t="e">
        <f>#REF!</f>
        <v>#REF!</v>
      </c>
      <c r="C17" s="50" t="s">
        <v>200</v>
      </c>
      <c r="D17" t="s">
        <v>21</v>
      </c>
      <c r="E17" t="s">
        <v>18</v>
      </c>
      <c r="F17" s="20" t="e">
        <f>IF(#REF!="XXXXX",0,#REF!)</f>
        <v>#REF!</v>
      </c>
    </row>
    <row r="18" spans="1:6" ht="14.25">
      <c r="A18" s="55" t="e">
        <f t="shared" si="0"/>
        <v>#REF!</v>
      </c>
      <c r="B18" s="56" t="e">
        <f>#REF!</f>
        <v>#REF!</v>
      </c>
      <c r="C18" s="50" t="s">
        <v>200</v>
      </c>
      <c r="D18" t="s">
        <v>21</v>
      </c>
      <c r="E18" t="s">
        <v>19</v>
      </c>
      <c r="F18" s="20" t="e">
        <f>IF(#REF!="XXXXX",0,#REF!)</f>
        <v>#REF!</v>
      </c>
    </row>
    <row r="19" spans="1:6" ht="14.25">
      <c r="A19" s="55" t="e">
        <f t="shared" si="0"/>
        <v>#REF!</v>
      </c>
      <c r="B19" s="56" t="e">
        <f>#REF!</f>
        <v>#REF!</v>
      </c>
      <c r="C19" s="50" t="s">
        <v>200</v>
      </c>
      <c r="D19" t="s">
        <v>21</v>
      </c>
      <c r="E19" t="s">
        <v>20</v>
      </c>
      <c r="F19" s="20" t="e">
        <f>IF(#REF!="XXXXX",0,#REF!)</f>
        <v>#REF!</v>
      </c>
    </row>
    <row r="20" spans="1:6" ht="14.25">
      <c r="A20" s="55" t="e">
        <f t="shared" si="0"/>
        <v>#REF!</v>
      </c>
      <c r="B20" s="56" t="e">
        <f>#REF!</f>
        <v>#REF!</v>
      </c>
      <c r="C20" s="50" t="s">
        <v>201</v>
      </c>
      <c r="D20" t="s">
        <v>21</v>
      </c>
      <c r="E20" t="s">
        <v>18</v>
      </c>
      <c r="F20" s="20" t="e">
        <f>IF(#REF!="XXXXX",0,#REF!)</f>
        <v>#REF!</v>
      </c>
    </row>
    <row r="21" spans="1:6" ht="14.25">
      <c r="A21" s="55" t="e">
        <f t="shared" si="0"/>
        <v>#REF!</v>
      </c>
      <c r="B21" s="56" t="e">
        <f>#REF!</f>
        <v>#REF!</v>
      </c>
      <c r="C21" s="50" t="s">
        <v>201</v>
      </c>
      <c r="D21" t="s">
        <v>21</v>
      </c>
      <c r="E21" t="s">
        <v>19</v>
      </c>
      <c r="F21" s="20" t="e">
        <f>IF(#REF!="XXXXX",0,#REF!)</f>
        <v>#REF!</v>
      </c>
    </row>
    <row r="22" spans="1:6" ht="14.25">
      <c r="A22" s="55" t="e">
        <f t="shared" si="0"/>
        <v>#REF!</v>
      </c>
      <c r="B22" s="56" t="e">
        <f>#REF!</f>
        <v>#REF!</v>
      </c>
      <c r="C22" s="50" t="s">
        <v>201</v>
      </c>
      <c r="D22" t="s">
        <v>21</v>
      </c>
      <c r="E22" t="s">
        <v>20</v>
      </c>
      <c r="F22" s="20" t="e">
        <f>IF(#REF!="XXXXX",0,#REF!)</f>
        <v>#REF!</v>
      </c>
    </row>
    <row r="23" spans="1:6" ht="14.25">
      <c r="A23" s="55" t="e">
        <f t="shared" si="0"/>
        <v>#REF!</v>
      </c>
      <c r="B23" s="56" t="e">
        <f>#REF!</f>
        <v>#REF!</v>
      </c>
      <c r="C23" s="50" t="s">
        <v>83</v>
      </c>
      <c r="D23" t="s">
        <v>21</v>
      </c>
      <c r="E23" t="s">
        <v>18</v>
      </c>
      <c r="F23" s="20" t="e">
        <f>IF(#REF!="XXXXX",0,#REF!)</f>
        <v>#REF!</v>
      </c>
    </row>
    <row r="24" spans="1:6" ht="14.25">
      <c r="A24" s="55" t="e">
        <f t="shared" si="0"/>
        <v>#REF!</v>
      </c>
      <c r="B24" s="56" t="e">
        <f>#REF!</f>
        <v>#REF!</v>
      </c>
      <c r="C24" s="50" t="s">
        <v>83</v>
      </c>
      <c r="D24" t="s">
        <v>21</v>
      </c>
      <c r="E24" t="s">
        <v>19</v>
      </c>
      <c r="F24" s="20" t="e">
        <f>IF(#REF!="XXXXX",0,#REF!)</f>
        <v>#REF!</v>
      </c>
    </row>
    <row r="25" spans="1:6" ht="14.25">
      <c r="A25" s="55" t="e">
        <f t="shared" si="0"/>
        <v>#REF!</v>
      </c>
      <c r="B25" s="56" t="e">
        <f>#REF!</f>
        <v>#REF!</v>
      </c>
      <c r="C25" s="50" t="s">
        <v>83</v>
      </c>
      <c r="D25" t="s">
        <v>21</v>
      </c>
      <c r="E25" t="s">
        <v>20</v>
      </c>
      <c r="F25" s="20" t="e">
        <f>IF(#REF!="XXXXX",0,#REF!)</f>
        <v>#REF!</v>
      </c>
    </row>
    <row r="26" spans="1:6" ht="14.25">
      <c r="A26" s="55" t="e">
        <f t="shared" si="0"/>
        <v>#REF!</v>
      </c>
      <c r="B26" s="56" t="e">
        <f>#REF!</f>
        <v>#REF!</v>
      </c>
      <c r="C26" s="50" t="s">
        <v>82</v>
      </c>
      <c r="D26" t="s">
        <v>21</v>
      </c>
      <c r="E26" t="s">
        <v>18</v>
      </c>
      <c r="F26" s="20" t="e">
        <f>IF(#REF!="XXXXX",0,#REF!)</f>
        <v>#REF!</v>
      </c>
    </row>
    <row r="27" spans="1:6" ht="14.25">
      <c r="A27" s="55" t="e">
        <f t="shared" si="0"/>
        <v>#REF!</v>
      </c>
      <c r="B27" s="56" t="e">
        <f>#REF!</f>
        <v>#REF!</v>
      </c>
      <c r="C27" s="50" t="s">
        <v>82</v>
      </c>
      <c r="D27" t="s">
        <v>21</v>
      </c>
      <c r="E27" t="s">
        <v>19</v>
      </c>
      <c r="F27" s="20" t="e">
        <f>IF(#REF!="XXXXX",0,#REF!)</f>
        <v>#REF!</v>
      </c>
    </row>
    <row r="28" spans="1:6" ht="14.25">
      <c r="A28" s="55" t="e">
        <f t="shared" si="0"/>
        <v>#REF!</v>
      </c>
      <c r="B28" s="56" t="e">
        <f>#REF!</f>
        <v>#REF!</v>
      </c>
      <c r="C28" s="50" t="s">
        <v>82</v>
      </c>
      <c r="D28" t="s">
        <v>21</v>
      </c>
      <c r="E28" t="s">
        <v>20</v>
      </c>
      <c r="F28" s="20" t="e">
        <f>IF(#REF!="XXXXX",0,#REF!)</f>
        <v>#REF!</v>
      </c>
    </row>
    <row r="29" spans="1:6" ht="14.25">
      <c r="A29" s="55" t="e">
        <f t="shared" si="0"/>
        <v>#REF!</v>
      </c>
      <c r="B29" s="56" t="e">
        <f>#REF!</f>
        <v>#REF!</v>
      </c>
      <c r="C29" s="50" t="s">
        <v>80</v>
      </c>
      <c r="D29" t="s">
        <v>21</v>
      </c>
      <c r="E29" t="s">
        <v>18</v>
      </c>
      <c r="F29" s="20" t="e">
        <f>IF(#REF!="XXXXX",0,#REF!)</f>
        <v>#REF!</v>
      </c>
    </row>
    <row r="30" spans="1:6" ht="14.25">
      <c r="A30" s="55" t="e">
        <f t="shared" si="0"/>
        <v>#REF!</v>
      </c>
      <c r="B30" s="56" t="e">
        <f>#REF!</f>
        <v>#REF!</v>
      </c>
      <c r="C30" s="50" t="s">
        <v>80</v>
      </c>
      <c r="D30" t="s">
        <v>21</v>
      </c>
      <c r="E30" t="s">
        <v>19</v>
      </c>
      <c r="F30" s="20" t="e">
        <f>IF(#REF!="XXXXX",0,#REF!)</f>
        <v>#REF!</v>
      </c>
    </row>
    <row r="31" spans="1:6" ht="14.25">
      <c r="A31" s="55" t="e">
        <f t="shared" si="0"/>
        <v>#REF!</v>
      </c>
      <c r="B31" s="56" t="e">
        <f>#REF!</f>
        <v>#REF!</v>
      </c>
      <c r="C31" s="50" t="s">
        <v>80</v>
      </c>
      <c r="D31" t="s">
        <v>21</v>
      </c>
      <c r="E31" t="s">
        <v>20</v>
      </c>
      <c r="F31" s="20" t="e">
        <f>IF(#REF!="XXXXX",0,#REF!)</f>
        <v>#REF!</v>
      </c>
    </row>
    <row r="32" spans="1:6" ht="14.25">
      <c r="A32" s="55" t="e">
        <f t="shared" si="0"/>
        <v>#REF!</v>
      </c>
      <c r="B32" s="56" t="e">
        <f>#REF!</f>
        <v>#REF!</v>
      </c>
      <c r="C32" s="50" t="s">
        <v>202</v>
      </c>
      <c r="D32" t="s">
        <v>21</v>
      </c>
      <c r="E32" t="s">
        <v>18</v>
      </c>
      <c r="F32" s="20" t="e">
        <f>IF(#REF!="XXXXX",0,#REF!)</f>
        <v>#REF!</v>
      </c>
    </row>
    <row r="33" spans="1:6" ht="14.25">
      <c r="A33" s="55" t="e">
        <f t="shared" si="0"/>
        <v>#REF!</v>
      </c>
      <c r="B33" s="56" t="e">
        <f>#REF!</f>
        <v>#REF!</v>
      </c>
      <c r="C33" s="50" t="s">
        <v>202</v>
      </c>
      <c r="D33" t="s">
        <v>21</v>
      </c>
      <c r="E33" t="s">
        <v>19</v>
      </c>
      <c r="F33" s="20" t="e">
        <f>IF(#REF!="XXXXX",0,#REF!)</f>
        <v>#REF!</v>
      </c>
    </row>
    <row r="34" spans="1:6" ht="14.25">
      <c r="A34" s="55" t="e">
        <f t="shared" si="0"/>
        <v>#REF!</v>
      </c>
      <c r="B34" s="56" t="e">
        <f>#REF!</f>
        <v>#REF!</v>
      </c>
      <c r="C34" s="50" t="s">
        <v>202</v>
      </c>
      <c r="D34" t="s">
        <v>21</v>
      </c>
      <c r="E34" t="s">
        <v>20</v>
      </c>
      <c r="F34" s="20" t="e">
        <f>IF(#REF!="XXXXX",0,#REF!)</f>
        <v>#REF!</v>
      </c>
    </row>
    <row r="35" spans="1:6" ht="14.25">
      <c r="A35" s="55" t="e">
        <f t="shared" si="0"/>
        <v>#REF!</v>
      </c>
      <c r="B35" s="56" t="e">
        <f>#REF!</f>
        <v>#REF!</v>
      </c>
      <c r="C35" s="50" t="s">
        <v>203</v>
      </c>
      <c r="D35" t="s">
        <v>21</v>
      </c>
      <c r="E35" t="s">
        <v>18</v>
      </c>
      <c r="F35" s="20" t="e">
        <f>IF(#REF!="XXXXX",0,#REF!)</f>
        <v>#REF!</v>
      </c>
    </row>
    <row r="36" spans="1:6" ht="14.25">
      <c r="A36" s="55" t="e">
        <f t="shared" si="0"/>
        <v>#REF!</v>
      </c>
      <c r="B36" s="56" t="e">
        <f>#REF!</f>
        <v>#REF!</v>
      </c>
      <c r="C36" s="50" t="s">
        <v>203</v>
      </c>
      <c r="D36" t="s">
        <v>21</v>
      </c>
      <c r="E36" t="s">
        <v>19</v>
      </c>
      <c r="F36" s="20" t="e">
        <f>IF(#REF!="XXXXX",0,#REF!)</f>
        <v>#REF!</v>
      </c>
    </row>
    <row r="37" spans="1:6" ht="14.25">
      <c r="A37" s="55" t="e">
        <f t="shared" si="0"/>
        <v>#REF!</v>
      </c>
      <c r="B37" s="56" t="e">
        <f>#REF!</f>
        <v>#REF!</v>
      </c>
      <c r="C37" s="50" t="s">
        <v>203</v>
      </c>
      <c r="D37" t="s">
        <v>21</v>
      </c>
      <c r="E37" t="s">
        <v>20</v>
      </c>
      <c r="F37" s="20" t="e">
        <f>IF(#REF!="XXXXX",0,#REF!)</f>
        <v>#REF!</v>
      </c>
    </row>
    <row r="38" spans="1:6" ht="14.25">
      <c r="A38" s="55" t="e">
        <f t="shared" si="0"/>
        <v>#REF!</v>
      </c>
      <c r="B38" s="56" t="e">
        <f>#REF!</f>
        <v>#REF!</v>
      </c>
      <c r="C38" s="50" t="s">
        <v>204</v>
      </c>
      <c r="D38" t="s">
        <v>21</v>
      </c>
      <c r="E38" t="s">
        <v>18</v>
      </c>
      <c r="F38" s="20" t="e">
        <f>IF(#REF!="XXXXX",0,#REF!)</f>
        <v>#REF!</v>
      </c>
    </row>
    <row r="39" spans="1:6" ht="14.25">
      <c r="A39" s="55" t="e">
        <f t="shared" si="0"/>
        <v>#REF!</v>
      </c>
      <c r="B39" s="56" t="e">
        <f>#REF!</f>
        <v>#REF!</v>
      </c>
      <c r="C39" s="50" t="s">
        <v>204</v>
      </c>
      <c r="D39" t="s">
        <v>21</v>
      </c>
      <c r="E39" t="s">
        <v>19</v>
      </c>
      <c r="F39" s="20" t="e">
        <f>IF(#REF!="XXXXX",0,#REF!)</f>
        <v>#REF!</v>
      </c>
    </row>
    <row r="40" spans="1:6" ht="14.25">
      <c r="A40" s="55" t="e">
        <f t="shared" si="0"/>
        <v>#REF!</v>
      </c>
      <c r="B40" s="56" t="e">
        <f>#REF!</f>
        <v>#REF!</v>
      </c>
      <c r="C40" s="50" t="s">
        <v>204</v>
      </c>
      <c r="D40" t="s">
        <v>21</v>
      </c>
      <c r="E40" t="s">
        <v>20</v>
      </c>
      <c r="F40" s="20" t="e">
        <f>IF(#REF!="XXXXX",0,#REF!)</f>
        <v>#REF!</v>
      </c>
    </row>
    <row r="41" spans="1:6" ht="14.25">
      <c r="A41" s="55" t="e">
        <f t="shared" si="0"/>
        <v>#REF!</v>
      </c>
      <c r="B41" s="56" t="e">
        <f>#REF!</f>
        <v>#REF!</v>
      </c>
      <c r="C41" s="50" t="s">
        <v>205</v>
      </c>
      <c r="D41" t="s">
        <v>21</v>
      </c>
      <c r="E41" t="s">
        <v>18</v>
      </c>
      <c r="F41" s="20" t="e">
        <f>IF(#REF!="XXXXX",0,#REF!)</f>
        <v>#REF!</v>
      </c>
    </row>
    <row r="42" spans="1:6" ht="14.25">
      <c r="A42" s="55" t="e">
        <f t="shared" si="0"/>
        <v>#REF!</v>
      </c>
      <c r="B42" s="56" t="e">
        <f>#REF!</f>
        <v>#REF!</v>
      </c>
      <c r="C42" s="50" t="s">
        <v>205</v>
      </c>
      <c r="D42" t="s">
        <v>21</v>
      </c>
      <c r="E42" t="s">
        <v>19</v>
      </c>
      <c r="F42" s="20" t="e">
        <f>IF(#REF!="XXXXX",0,#REF!)</f>
        <v>#REF!</v>
      </c>
    </row>
    <row r="43" spans="1:6" ht="14.25">
      <c r="A43" s="55" t="e">
        <f t="shared" si="0"/>
        <v>#REF!</v>
      </c>
      <c r="B43" s="56" t="e">
        <f>#REF!</f>
        <v>#REF!</v>
      </c>
      <c r="C43" s="50" t="s">
        <v>205</v>
      </c>
      <c r="D43" t="s">
        <v>21</v>
      </c>
      <c r="E43" t="s">
        <v>20</v>
      </c>
      <c r="F43" s="20" t="e">
        <f>IF(#REF!="XXXXX",0,#REF!)</f>
        <v>#REF!</v>
      </c>
    </row>
    <row r="44" spans="1:6" ht="14.25">
      <c r="A44" s="55" t="e">
        <f t="shared" si="0"/>
        <v>#REF!</v>
      </c>
      <c r="B44" s="56" t="e">
        <f>#REF!</f>
        <v>#REF!</v>
      </c>
      <c r="C44" s="50" t="s">
        <v>206</v>
      </c>
      <c r="D44" t="s">
        <v>21</v>
      </c>
      <c r="E44" t="s">
        <v>18</v>
      </c>
      <c r="F44" s="20" t="e">
        <f>IF(#REF!="XXXXX",0,#REF!)</f>
        <v>#REF!</v>
      </c>
    </row>
    <row r="45" spans="1:6" ht="14.25">
      <c r="A45" s="55" t="e">
        <f t="shared" si="0"/>
        <v>#REF!</v>
      </c>
      <c r="B45" s="56" t="e">
        <f>#REF!</f>
        <v>#REF!</v>
      </c>
      <c r="C45" s="50" t="s">
        <v>206</v>
      </c>
      <c r="D45" t="s">
        <v>21</v>
      </c>
      <c r="E45" t="s">
        <v>19</v>
      </c>
      <c r="F45" s="20" t="e">
        <f>IF(#REF!="XXXXX",0,#REF!)</f>
        <v>#REF!</v>
      </c>
    </row>
    <row r="46" spans="1:6" ht="14.25">
      <c r="A46" s="55" t="e">
        <f t="shared" si="0"/>
        <v>#REF!</v>
      </c>
      <c r="B46" s="56" t="e">
        <f>#REF!</f>
        <v>#REF!</v>
      </c>
      <c r="C46" s="50" t="s">
        <v>206</v>
      </c>
      <c r="D46" t="s">
        <v>21</v>
      </c>
      <c r="E46" t="s">
        <v>20</v>
      </c>
      <c r="F46" s="20" t="e">
        <f>IF(#REF!="XXXXX",0,#REF!)</f>
        <v>#REF!</v>
      </c>
    </row>
    <row r="47" spans="1:6" ht="14.25">
      <c r="A47" s="55" t="e">
        <f t="shared" si="0"/>
        <v>#REF!</v>
      </c>
      <c r="B47" s="56" t="e">
        <f>#REF!</f>
        <v>#REF!</v>
      </c>
      <c r="C47" s="50" t="s">
        <v>207</v>
      </c>
      <c r="D47" t="s">
        <v>21</v>
      </c>
      <c r="E47" t="s">
        <v>18</v>
      </c>
      <c r="F47" s="20" t="e">
        <f>IF(#REF!="XXXXX",0,#REF!)</f>
        <v>#REF!</v>
      </c>
    </row>
    <row r="48" spans="1:6" ht="14.25">
      <c r="A48" s="55" t="e">
        <f t="shared" si="0"/>
        <v>#REF!</v>
      </c>
      <c r="B48" s="56" t="e">
        <f>#REF!</f>
        <v>#REF!</v>
      </c>
      <c r="C48" s="50" t="s">
        <v>207</v>
      </c>
      <c r="D48" t="s">
        <v>21</v>
      </c>
      <c r="E48" t="s">
        <v>19</v>
      </c>
      <c r="F48" s="20" t="e">
        <f>IF(#REF!="XXXXX",0,#REF!)</f>
        <v>#REF!</v>
      </c>
    </row>
    <row r="49" spans="1:6" ht="14.25">
      <c r="A49" s="55" t="e">
        <f t="shared" si="0"/>
        <v>#REF!</v>
      </c>
      <c r="B49" s="56" t="e">
        <f>#REF!</f>
        <v>#REF!</v>
      </c>
      <c r="C49" s="50" t="s">
        <v>207</v>
      </c>
      <c r="D49" t="s">
        <v>21</v>
      </c>
      <c r="E49" t="s">
        <v>20</v>
      </c>
      <c r="F49" s="20" t="e">
        <f>IF(#REF!="XXXXX",0,#REF!)</f>
        <v>#REF!</v>
      </c>
    </row>
    <row r="50" spans="1:6" ht="14.25">
      <c r="A50" s="55" t="e">
        <f t="shared" si="0"/>
        <v>#REF!</v>
      </c>
      <c r="B50" s="56" t="e">
        <f>#REF!</f>
        <v>#REF!</v>
      </c>
      <c r="C50" s="50" t="s">
        <v>208</v>
      </c>
      <c r="D50" t="s">
        <v>21</v>
      </c>
      <c r="E50" t="s">
        <v>18</v>
      </c>
      <c r="F50" s="20" t="e">
        <f>IF(#REF!="XXXXX",0,#REF!)</f>
        <v>#REF!</v>
      </c>
    </row>
    <row r="51" spans="1:6" ht="14.25">
      <c r="A51" s="55" t="e">
        <f t="shared" si="0"/>
        <v>#REF!</v>
      </c>
      <c r="B51" s="56" t="e">
        <f>#REF!</f>
        <v>#REF!</v>
      </c>
      <c r="C51" s="50" t="s">
        <v>208</v>
      </c>
      <c r="D51" t="s">
        <v>21</v>
      </c>
      <c r="E51" t="s">
        <v>19</v>
      </c>
      <c r="F51" s="20" t="e">
        <f>IF(#REF!="XXXXX",0,#REF!)</f>
        <v>#REF!</v>
      </c>
    </row>
    <row r="52" spans="1:6" ht="14.25">
      <c r="A52" s="55" t="e">
        <f t="shared" si="0"/>
        <v>#REF!</v>
      </c>
      <c r="B52" s="56" t="e">
        <f>#REF!</f>
        <v>#REF!</v>
      </c>
      <c r="C52" s="50" t="s">
        <v>208</v>
      </c>
      <c r="D52" t="s">
        <v>21</v>
      </c>
      <c r="E52" t="s">
        <v>20</v>
      </c>
      <c r="F52" s="20" t="e">
        <f>IF(#REF!="XXXXX",0,#REF!)</f>
        <v>#REF!</v>
      </c>
    </row>
    <row r="53" spans="1:6" ht="14.25">
      <c r="A53" s="55" t="e">
        <f t="shared" si="0"/>
        <v>#REF!</v>
      </c>
      <c r="B53" s="56" t="e">
        <f>#REF!</f>
        <v>#REF!</v>
      </c>
      <c r="C53" s="50" t="s">
        <v>209</v>
      </c>
      <c r="D53" t="s">
        <v>21</v>
      </c>
      <c r="E53" t="s">
        <v>18</v>
      </c>
      <c r="F53" s="20" t="e">
        <f>IF(#REF!="XXXXX",0,#REF!)</f>
        <v>#REF!</v>
      </c>
    </row>
    <row r="54" spans="1:6" ht="14.25">
      <c r="A54" s="55" t="e">
        <f t="shared" si="0"/>
        <v>#REF!</v>
      </c>
      <c r="B54" s="56" t="e">
        <f>#REF!</f>
        <v>#REF!</v>
      </c>
      <c r="C54" s="50" t="s">
        <v>209</v>
      </c>
      <c r="D54" t="s">
        <v>21</v>
      </c>
      <c r="E54" t="s">
        <v>19</v>
      </c>
      <c r="F54" s="20" t="e">
        <f>IF(#REF!="XXXXX",0,#REF!)</f>
        <v>#REF!</v>
      </c>
    </row>
    <row r="55" spans="1:6" ht="14.25">
      <c r="A55" s="55" t="e">
        <f t="shared" si="0"/>
        <v>#REF!</v>
      </c>
      <c r="B55" s="56" t="e">
        <f>#REF!</f>
        <v>#REF!</v>
      </c>
      <c r="C55" s="50" t="s">
        <v>209</v>
      </c>
      <c r="D55" t="s">
        <v>21</v>
      </c>
      <c r="E55" t="s">
        <v>20</v>
      </c>
      <c r="F55" s="20" t="e">
        <f>IF(#REF!="XXXXX",0,#REF!)</f>
        <v>#REF!</v>
      </c>
    </row>
    <row r="56" spans="1:6" ht="14.25">
      <c r="A56" s="55" t="e">
        <f t="shared" si="0"/>
        <v>#REF!</v>
      </c>
      <c r="B56" s="56" t="e">
        <f>#REF!</f>
        <v>#REF!</v>
      </c>
      <c r="C56" s="50" t="s">
        <v>210</v>
      </c>
      <c r="D56" t="s">
        <v>21</v>
      </c>
      <c r="E56" t="s">
        <v>18</v>
      </c>
      <c r="F56" s="20" t="e">
        <f>IF(#REF!="XXXXX",0,#REF!)</f>
        <v>#REF!</v>
      </c>
    </row>
    <row r="57" spans="1:6" ht="14.25">
      <c r="A57" s="55" t="e">
        <f t="shared" si="0"/>
        <v>#REF!</v>
      </c>
      <c r="B57" s="56" t="e">
        <f>#REF!</f>
        <v>#REF!</v>
      </c>
      <c r="C57" s="50" t="s">
        <v>210</v>
      </c>
      <c r="D57" t="s">
        <v>21</v>
      </c>
      <c r="E57" t="s">
        <v>19</v>
      </c>
      <c r="F57" s="20" t="e">
        <f>IF(#REF!="XXXXX",0,#REF!)</f>
        <v>#REF!</v>
      </c>
    </row>
    <row r="58" spans="1:6" ht="14.25">
      <c r="A58" s="55" t="e">
        <f t="shared" si="0"/>
        <v>#REF!</v>
      </c>
      <c r="B58" s="56" t="e">
        <f>#REF!</f>
        <v>#REF!</v>
      </c>
      <c r="C58" s="50" t="s">
        <v>210</v>
      </c>
      <c r="D58" t="s">
        <v>21</v>
      </c>
      <c r="E58" t="s">
        <v>20</v>
      </c>
      <c r="F58" s="20" t="e">
        <f>IF(#REF!="XXXXX",0,#REF!)</f>
        <v>#REF!</v>
      </c>
    </row>
    <row r="59" spans="1:6" ht="14.25">
      <c r="A59" s="55" t="e">
        <f t="shared" si="0"/>
        <v>#REF!</v>
      </c>
      <c r="B59" s="56" t="e">
        <f>#REF!</f>
        <v>#REF!</v>
      </c>
      <c r="C59" s="50" t="s">
        <v>211</v>
      </c>
      <c r="D59" t="s">
        <v>21</v>
      </c>
      <c r="E59" t="s">
        <v>18</v>
      </c>
      <c r="F59" s="20" t="e">
        <f>IF(#REF!="XXXXX",0,#REF!)</f>
        <v>#REF!</v>
      </c>
    </row>
    <row r="60" spans="1:6" ht="14.25">
      <c r="A60" s="55" t="e">
        <f t="shared" si="0"/>
        <v>#REF!</v>
      </c>
      <c r="B60" s="56" t="e">
        <f>#REF!</f>
        <v>#REF!</v>
      </c>
      <c r="C60" s="50" t="s">
        <v>211</v>
      </c>
      <c r="D60" t="s">
        <v>21</v>
      </c>
      <c r="E60" t="s">
        <v>19</v>
      </c>
      <c r="F60" s="20" t="e">
        <f>IF(#REF!="XXXXX",0,#REF!)</f>
        <v>#REF!</v>
      </c>
    </row>
    <row r="61" spans="1:6" ht="14.25">
      <c r="A61" s="55" t="e">
        <f t="shared" si="0"/>
        <v>#REF!</v>
      </c>
      <c r="B61" s="56" t="e">
        <f>#REF!</f>
        <v>#REF!</v>
      </c>
      <c r="C61" s="50" t="s">
        <v>211</v>
      </c>
      <c r="D61" t="s">
        <v>21</v>
      </c>
      <c r="E61" t="s">
        <v>20</v>
      </c>
      <c r="F61" s="20" t="e">
        <f>IF(#REF!="XXXXX",0,#REF!)</f>
        <v>#REF!</v>
      </c>
    </row>
    <row r="62" spans="1:6" ht="14.25">
      <c r="A62" s="55" t="e">
        <f t="shared" si="0"/>
        <v>#REF!</v>
      </c>
      <c r="B62" s="56" t="e">
        <f>#REF!</f>
        <v>#REF!</v>
      </c>
      <c r="C62" s="50" t="s">
        <v>212</v>
      </c>
      <c r="D62" t="s">
        <v>21</v>
      </c>
      <c r="E62" t="s">
        <v>18</v>
      </c>
      <c r="F62" s="20" t="e">
        <f>IF(#REF!="XXXXX",0,#REF!)</f>
        <v>#REF!</v>
      </c>
    </row>
    <row r="63" spans="1:6" ht="14.25">
      <c r="A63" s="55" t="e">
        <f t="shared" si="0"/>
        <v>#REF!</v>
      </c>
      <c r="B63" s="56" t="e">
        <f>#REF!</f>
        <v>#REF!</v>
      </c>
      <c r="C63" s="50" t="s">
        <v>212</v>
      </c>
      <c r="D63" t="s">
        <v>21</v>
      </c>
      <c r="E63" t="s">
        <v>19</v>
      </c>
      <c r="F63" s="20" t="e">
        <f>IF(#REF!="XXXXX",0,#REF!)</f>
        <v>#REF!</v>
      </c>
    </row>
    <row r="64" spans="1:6" ht="14.25">
      <c r="A64" s="55" t="e">
        <f t="shared" si="0"/>
        <v>#REF!</v>
      </c>
      <c r="B64" s="56" t="e">
        <f>#REF!</f>
        <v>#REF!</v>
      </c>
      <c r="C64" s="50" t="s">
        <v>212</v>
      </c>
      <c r="D64" t="s">
        <v>21</v>
      </c>
      <c r="E64" t="s">
        <v>20</v>
      </c>
      <c r="F64" s="20" t="e">
        <f>IF(#REF!="XXXXX",0,#REF!)</f>
        <v>#REF!</v>
      </c>
    </row>
    <row r="65" spans="1:6" ht="14.25">
      <c r="A65" s="55" t="e">
        <f t="shared" si="0"/>
        <v>#REF!</v>
      </c>
      <c r="B65" s="56" t="e">
        <f>#REF!</f>
        <v>#REF!</v>
      </c>
      <c r="C65" s="53" t="s">
        <v>72</v>
      </c>
      <c r="D65" t="s">
        <v>22</v>
      </c>
      <c r="E65" t="s">
        <v>18</v>
      </c>
      <c r="F65" s="20" t="e">
        <f>IF(#REF!="XXXXX",0,#REF!)</f>
        <v>#REF!</v>
      </c>
    </row>
    <row r="66" spans="1:6" ht="14.25">
      <c r="A66" s="55" t="e">
        <f t="shared" si="0"/>
        <v>#REF!</v>
      </c>
      <c r="B66" s="56" t="e">
        <f>#REF!</f>
        <v>#REF!</v>
      </c>
      <c r="C66" s="53" t="s">
        <v>72</v>
      </c>
      <c r="D66" t="s">
        <v>22</v>
      </c>
      <c r="E66" t="s">
        <v>19</v>
      </c>
      <c r="F66" s="20" t="e">
        <f>IF(#REF!="XXXXX",0,#REF!)</f>
        <v>#REF!</v>
      </c>
    </row>
    <row r="67" spans="1:6" ht="14.25">
      <c r="A67" s="55" t="e">
        <f t="shared" si="0"/>
        <v>#REF!</v>
      </c>
      <c r="B67" s="56" t="e">
        <f>#REF!</f>
        <v>#REF!</v>
      </c>
      <c r="C67" s="53" t="s">
        <v>72</v>
      </c>
      <c r="D67" t="s">
        <v>22</v>
      </c>
      <c r="E67" t="s">
        <v>20</v>
      </c>
      <c r="F67" s="20" t="e">
        <f>IF(#REF!="XXXXX",0,#REF!)</f>
        <v>#REF!</v>
      </c>
    </row>
    <row r="68" spans="1:6" ht="14.25">
      <c r="A68" s="55" t="e">
        <f t="shared" ref="A68:A131" si="1">A67</f>
        <v>#REF!</v>
      </c>
      <c r="B68" s="56" t="e">
        <f>#REF!</f>
        <v>#REF!</v>
      </c>
      <c r="C68" s="53" t="s">
        <v>73</v>
      </c>
      <c r="D68" t="s">
        <v>22</v>
      </c>
      <c r="E68" t="s">
        <v>18</v>
      </c>
      <c r="F68" s="20" t="e">
        <f>IF(#REF!="XXXXX",0,#REF!)</f>
        <v>#REF!</v>
      </c>
    </row>
    <row r="69" spans="1:6" ht="14.25">
      <c r="A69" s="55" t="e">
        <f t="shared" si="1"/>
        <v>#REF!</v>
      </c>
      <c r="B69" s="56" t="e">
        <f>#REF!</f>
        <v>#REF!</v>
      </c>
      <c r="C69" s="53" t="s">
        <v>73</v>
      </c>
      <c r="D69" t="s">
        <v>22</v>
      </c>
      <c r="E69" t="s">
        <v>19</v>
      </c>
      <c r="F69" s="20" t="e">
        <f>IF(#REF!="XXXXX",0,#REF!)</f>
        <v>#REF!</v>
      </c>
    </row>
    <row r="70" spans="1:6" ht="14.25">
      <c r="A70" s="55" t="e">
        <f t="shared" si="1"/>
        <v>#REF!</v>
      </c>
      <c r="B70" s="56" t="e">
        <f>#REF!</f>
        <v>#REF!</v>
      </c>
      <c r="C70" s="53" t="s">
        <v>73</v>
      </c>
      <c r="D70" t="s">
        <v>22</v>
      </c>
      <c r="E70" t="s">
        <v>20</v>
      </c>
      <c r="F70" s="20" t="e">
        <f>IF(#REF!="XXXXX",0,#REF!)</f>
        <v>#REF!</v>
      </c>
    </row>
    <row r="71" spans="1:6" ht="14.25">
      <c r="A71" s="55" t="e">
        <f t="shared" si="1"/>
        <v>#REF!</v>
      </c>
      <c r="B71" s="56" t="e">
        <f>#REF!</f>
        <v>#REF!</v>
      </c>
      <c r="C71" s="54" t="s">
        <v>218</v>
      </c>
      <c r="D71" t="s">
        <v>23</v>
      </c>
      <c r="E71" t="s">
        <v>18</v>
      </c>
      <c r="F71" s="20" t="e">
        <f>IF(#REF!="XXXXX",0,#REF!)</f>
        <v>#REF!</v>
      </c>
    </row>
    <row r="72" spans="1:6" ht="14.25">
      <c r="A72" s="55" t="e">
        <f t="shared" si="1"/>
        <v>#REF!</v>
      </c>
      <c r="B72" s="56" t="e">
        <f>#REF!</f>
        <v>#REF!</v>
      </c>
      <c r="C72" s="54" t="s">
        <v>218</v>
      </c>
      <c r="D72" t="s">
        <v>23</v>
      </c>
      <c r="E72" t="s">
        <v>19</v>
      </c>
      <c r="F72" s="20" t="e">
        <f>IF(#REF!="XXXXX",0,#REF!)</f>
        <v>#REF!</v>
      </c>
    </row>
    <row r="73" spans="1:6" ht="14.25">
      <c r="A73" s="55" t="e">
        <f t="shared" si="1"/>
        <v>#REF!</v>
      </c>
      <c r="B73" s="56" t="e">
        <f>#REF!</f>
        <v>#REF!</v>
      </c>
      <c r="C73" s="54" t="s">
        <v>218</v>
      </c>
      <c r="D73" t="s">
        <v>23</v>
      </c>
      <c r="E73" t="s">
        <v>20</v>
      </c>
      <c r="F73" s="20" t="e">
        <f>IF(#REF!="XXXXX",0,#REF!)</f>
        <v>#REF!</v>
      </c>
    </row>
    <row r="74" spans="1:6" ht="14.25">
      <c r="A74" s="55" t="e">
        <f t="shared" si="1"/>
        <v>#REF!</v>
      </c>
      <c r="B74" s="56" t="e">
        <f>#REF!</f>
        <v>#REF!</v>
      </c>
      <c r="C74" s="54" t="s">
        <v>219</v>
      </c>
      <c r="D74" t="s">
        <v>23</v>
      </c>
      <c r="E74" t="s">
        <v>18</v>
      </c>
      <c r="F74" s="20" t="e">
        <f>IF(#REF!="XXXXX",0,#REF!)</f>
        <v>#REF!</v>
      </c>
    </row>
    <row r="75" spans="1:6" ht="14.25">
      <c r="A75" s="55" t="e">
        <f t="shared" si="1"/>
        <v>#REF!</v>
      </c>
      <c r="B75" s="56" t="e">
        <f>#REF!</f>
        <v>#REF!</v>
      </c>
      <c r="C75" s="54" t="s">
        <v>219</v>
      </c>
      <c r="D75" t="s">
        <v>23</v>
      </c>
      <c r="E75" t="s">
        <v>19</v>
      </c>
      <c r="F75" s="20" t="e">
        <f>IF(#REF!="XXXXX",0,#REF!)</f>
        <v>#REF!</v>
      </c>
    </row>
    <row r="76" spans="1:6" ht="14.25">
      <c r="A76" s="55" t="e">
        <f t="shared" si="1"/>
        <v>#REF!</v>
      </c>
      <c r="B76" s="56" t="e">
        <f>#REF!</f>
        <v>#REF!</v>
      </c>
      <c r="C76" s="54" t="s">
        <v>219</v>
      </c>
      <c r="D76" t="s">
        <v>23</v>
      </c>
      <c r="E76" t="s">
        <v>20</v>
      </c>
      <c r="F76" s="20" t="e">
        <f>IF(#REF!="XXXXX",0,#REF!)</f>
        <v>#REF!</v>
      </c>
    </row>
    <row r="77" spans="1:6" ht="14.25">
      <c r="A77" s="55" t="e">
        <f t="shared" si="1"/>
        <v>#REF!</v>
      </c>
      <c r="B77" s="56" t="e">
        <f>#REF!</f>
        <v>#REF!</v>
      </c>
      <c r="C77" s="54" t="s">
        <v>220</v>
      </c>
      <c r="D77" t="s">
        <v>23</v>
      </c>
      <c r="E77" t="s">
        <v>18</v>
      </c>
      <c r="F77" s="20" t="e">
        <f>IF(#REF!="XXXXX",0,#REF!)</f>
        <v>#REF!</v>
      </c>
    </row>
    <row r="78" spans="1:6" ht="14.25">
      <c r="A78" s="55" t="e">
        <f t="shared" si="1"/>
        <v>#REF!</v>
      </c>
      <c r="B78" s="56" t="e">
        <f>#REF!</f>
        <v>#REF!</v>
      </c>
      <c r="C78" s="54" t="s">
        <v>220</v>
      </c>
      <c r="D78" t="s">
        <v>23</v>
      </c>
      <c r="E78" t="s">
        <v>19</v>
      </c>
      <c r="F78" s="20" t="e">
        <f>IF(#REF!="XXXXX",0,#REF!)</f>
        <v>#REF!</v>
      </c>
    </row>
    <row r="79" spans="1:6" ht="14.25">
      <c r="A79" s="55" t="e">
        <f t="shared" si="1"/>
        <v>#REF!</v>
      </c>
      <c r="B79" s="56" t="e">
        <f>#REF!</f>
        <v>#REF!</v>
      </c>
      <c r="C79" s="54" t="s">
        <v>220</v>
      </c>
      <c r="D79" t="s">
        <v>23</v>
      </c>
      <c r="E79" t="s">
        <v>20</v>
      </c>
      <c r="F79" s="20" t="e">
        <f>IF(#REF!="XXXXX",0,#REF!)</f>
        <v>#REF!</v>
      </c>
    </row>
    <row r="80" spans="1:6" ht="14.25">
      <c r="A80" s="55" t="e">
        <f t="shared" si="1"/>
        <v>#REF!</v>
      </c>
      <c r="B80" s="56" t="e">
        <f>#REF!</f>
        <v>#REF!</v>
      </c>
      <c r="C80" s="54" t="s">
        <v>221</v>
      </c>
      <c r="D80" t="s">
        <v>23</v>
      </c>
      <c r="E80" t="s">
        <v>18</v>
      </c>
      <c r="F80" s="20" t="e">
        <f>IF(#REF!="XXXXX",0,#REF!)</f>
        <v>#REF!</v>
      </c>
    </row>
    <row r="81" spans="1:6" ht="14.25">
      <c r="A81" s="55" t="e">
        <f t="shared" si="1"/>
        <v>#REF!</v>
      </c>
      <c r="B81" s="56" t="e">
        <f>#REF!</f>
        <v>#REF!</v>
      </c>
      <c r="C81" s="54" t="s">
        <v>221</v>
      </c>
      <c r="D81" t="s">
        <v>23</v>
      </c>
      <c r="E81" t="s">
        <v>19</v>
      </c>
      <c r="F81" s="20" t="e">
        <f>IF(#REF!="XXXXX",0,#REF!)</f>
        <v>#REF!</v>
      </c>
    </row>
    <row r="82" spans="1:6" ht="14.25">
      <c r="A82" s="55" t="e">
        <f t="shared" si="1"/>
        <v>#REF!</v>
      </c>
      <c r="B82" s="56" t="e">
        <f>#REF!</f>
        <v>#REF!</v>
      </c>
      <c r="C82" s="54" t="s">
        <v>221</v>
      </c>
      <c r="D82" t="s">
        <v>23</v>
      </c>
      <c r="E82" t="s">
        <v>20</v>
      </c>
      <c r="F82" s="20" t="e">
        <f>IF(#REF!="XXXXX",0,#REF!)</f>
        <v>#REF!</v>
      </c>
    </row>
    <row r="83" spans="1:6" ht="14.25">
      <c r="A83" s="55" t="e">
        <f t="shared" si="1"/>
        <v>#REF!</v>
      </c>
      <c r="B83" s="56" t="e">
        <f>#REF!</f>
        <v>#REF!</v>
      </c>
      <c r="C83" s="54" t="s">
        <v>222</v>
      </c>
      <c r="D83" t="s">
        <v>23</v>
      </c>
      <c r="E83" t="s">
        <v>18</v>
      </c>
      <c r="F83" s="20" t="e">
        <f>IF(#REF!="XXXXX",0,#REF!)</f>
        <v>#REF!</v>
      </c>
    </row>
    <row r="84" spans="1:6" ht="14.25">
      <c r="A84" s="55" t="e">
        <f t="shared" si="1"/>
        <v>#REF!</v>
      </c>
      <c r="B84" s="56" t="e">
        <f>#REF!</f>
        <v>#REF!</v>
      </c>
      <c r="C84" s="54" t="s">
        <v>222</v>
      </c>
      <c r="D84" t="s">
        <v>23</v>
      </c>
      <c r="E84" t="s">
        <v>19</v>
      </c>
      <c r="F84" s="20" t="e">
        <f>IF(#REF!="XXXXX",0,#REF!)</f>
        <v>#REF!</v>
      </c>
    </row>
    <row r="85" spans="1:6" ht="14.25">
      <c r="A85" s="55" t="e">
        <f t="shared" si="1"/>
        <v>#REF!</v>
      </c>
      <c r="B85" s="56" t="e">
        <f>#REF!</f>
        <v>#REF!</v>
      </c>
      <c r="C85" s="54" t="s">
        <v>222</v>
      </c>
      <c r="D85" t="s">
        <v>23</v>
      </c>
      <c r="E85" t="s">
        <v>20</v>
      </c>
      <c r="F85" s="20" t="e">
        <f>IF(#REF!="XXXXX",0,#REF!)</f>
        <v>#REF!</v>
      </c>
    </row>
    <row r="86" spans="1:6" ht="14.25">
      <c r="A86" s="55" t="e">
        <f t="shared" si="1"/>
        <v>#REF!</v>
      </c>
      <c r="B86" s="56" t="e">
        <f>#REF!</f>
        <v>#REF!</v>
      </c>
      <c r="C86" s="54" t="s">
        <v>223</v>
      </c>
      <c r="D86" t="s">
        <v>23</v>
      </c>
      <c r="E86" t="s">
        <v>18</v>
      </c>
      <c r="F86" s="20" t="e">
        <f>IF(#REF!="XXXXX",0,#REF!)</f>
        <v>#REF!</v>
      </c>
    </row>
    <row r="87" spans="1:6" ht="14.25">
      <c r="A87" s="55" t="e">
        <f t="shared" si="1"/>
        <v>#REF!</v>
      </c>
      <c r="B87" s="56" t="e">
        <f>#REF!</f>
        <v>#REF!</v>
      </c>
      <c r="C87" s="54" t="s">
        <v>223</v>
      </c>
      <c r="D87" t="s">
        <v>23</v>
      </c>
      <c r="E87" t="s">
        <v>19</v>
      </c>
      <c r="F87" s="20" t="e">
        <f>IF(#REF!="XXXXX",0,#REF!)</f>
        <v>#REF!</v>
      </c>
    </row>
    <row r="88" spans="1:6" ht="14.25">
      <c r="A88" s="55" t="e">
        <f t="shared" si="1"/>
        <v>#REF!</v>
      </c>
      <c r="B88" s="56" t="e">
        <f>#REF!</f>
        <v>#REF!</v>
      </c>
      <c r="C88" s="54" t="s">
        <v>223</v>
      </c>
      <c r="D88" t="s">
        <v>23</v>
      </c>
      <c r="E88" t="s">
        <v>20</v>
      </c>
      <c r="F88" s="20" t="e">
        <f>IF(#REF!="XXXXX",0,#REF!)</f>
        <v>#REF!</v>
      </c>
    </row>
    <row r="89" spans="1:6" ht="14.25">
      <c r="A89" s="55" t="e">
        <f t="shared" si="1"/>
        <v>#REF!</v>
      </c>
      <c r="B89" s="56" t="e">
        <f>#REF!</f>
        <v>#REF!</v>
      </c>
      <c r="C89" s="54" t="s">
        <v>224</v>
      </c>
      <c r="D89" t="s">
        <v>23</v>
      </c>
      <c r="E89" t="s">
        <v>18</v>
      </c>
      <c r="F89" s="20" t="e">
        <f>IF(#REF!="XXXXX",0,#REF!)</f>
        <v>#REF!</v>
      </c>
    </row>
    <row r="90" spans="1:6" ht="14.25">
      <c r="A90" s="55" t="e">
        <f t="shared" si="1"/>
        <v>#REF!</v>
      </c>
      <c r="B90" s="56" t="e">
        <f>#REF!</f>
        <v>#REF!</v>
      </c>
      <c r="C90" s="54" t="s">
        <v>224</v>
      </c>
      <c r="D90" t="s">
        <v>23</v>
      </c>
      <c r="E90" t="s">
        <v>19</v>
      </c>
      <c r="F90" s="20" t="e">
        <f>IF(#REF!="XXXXX",0,#REF!)</f>
        <v>#REF!</v>
      </c>
    </row>
    <row r="91" spans="1:6" ht="14.25">
      <c r="A91" s="55" t="e">
        <f t="shared" si="1"/>
        <v>#REF!</v>
      </c>
      <c r="B91" s="56" t="e">
        <f>#REF!</f>
        <v>#REF!</v>
      </c>
      <c r="C91" s="54" t="s">
        <v>224</v>
      </c>
      <c r="D91" t="s">
        <v>23</v>
      </c>
      <c r="E91" t="s">
        <v>20</v>
      </c>
      <c r="F91" s="20" t="e">
        <f>IF(#REF!="XXXXX",0,#REF!)</f>
        <v>#REF!</v>
      </c>
    </row>
    <row r="92" spans="1:6" ht="14.25">
      <c r="A92" s="55" t="e">
        <f t="shared" si="1"/>
        <v>#REF!</v>
      </c>
      <c r="B92" s="56" t="e">
        <f>#REF!</f>
        <v>#REF!</v>
      </c>
      <c r="C92" s="54" t="s">
        <v>225</v>
      </c>
      <c r="D92" t="s">
        <v>23</v>
      </c>
      <c r="E92" t="s">
        <v>18</v>
      </c>
      <c r="F92" s="20" t="e">
        <f>IF(#REF!="XXXXX",0,#REF!)</f>
        <v>#REF!</v>
      </c>
    </row>
    <row r="93" spans="1:6" ht="14.25">
      <c r="A93" s="55" t="e">
        <f t="shared" si="1"/>
        <v>#REF!</v>
      </c>
      <c r="B93" s="56" t="e">
        <f>#REF!</f>
        <v>#REF!</v>
      </c>
      <c r="C93" s="54" t="s">
        <v>225</v>
      </c>
      <c r="D93" t="s">
        <v>23</v>
      </c>
      <c r="E93" t="s">
        <v>19</v>
      </c>
      <c r="F93" s="20" t="e">
        <f>IF(#REF!="XXXXX",0,#REF!)</f>
        <v>#REF!</v>
      </c>
    </row>
    <row r="94" spans="1:6" ht="14.25">
      <c r="A94" s="55" t="e">
        <f t="shared" si="1"/>
        <v>#REF!</v>
      </c>
      <c r="B94" s="56" t="e">
        <f>#REF!</f>
        <v>#REF!</v>
      </c>
      <c r="C94" s="54" t="s">
        <v>225</v>
      </c>
      <c r="D94" t="s">
        <v>23</v>
      </c>
      <c r="E94" t="s">
        <v>20</v>
      </c>
      <c r="F94" s="20" t="e">
        <f>IF(#REF!="XXXXX",0,#REF!)</f>
        <v>#REF!</v>
      </c>
    </row>
    <row r="95" spans="1:6" ht="14.25">
      <c r="A95" s="55" t="e">
        <f t="shared" si="1"/>
        <v>#REF!</v>
      </c>
      <c r="B95" s="56" t="e">
        <f>#REF!</f>
        <v>#REF!</v>
      </c>
      <c r="C95" s="54" t="s">
        <v>226</v>
      </c>
      <c r="D95" t="s">
        <v>23</v>
      </c>
      <c r="E95" t="s">
        <v>18</v>
      </c>
      <c r="F95" s="20" t="e">
        <f>IF(#REF!="XXXXX",0,#REF!)</f>
        <v>#REF!</v>
      </c>
    </row>
    <row r="96" spans="1:6" ht="14.25">
      <c r="A96" s="55" t="e">
        <f t="shared" si="1"/>
        <v>#REF!</v>
      </c>
      <c r="B96" s="56" t="e">
        <f>#REF!</f>
        <v>#REF!</v>
      </c>
      <c r="C96" s="54" t="s">
        <v>226</v>
      </c>
      <c r="D96" t="s">
        <v>23</v>
      </c>
      <c r="E96" t="s">
        <v>19</v>
      </c>
      <c r="F96" s="20" t="e">
        <f>IF(#REF!="XXXXX",0,#REF!)</f>
        <v>#REF!</v>
      </c>
    </row>
    <row r="97" spans="1:6" ht="14.25">
      <c r="A97" s="55" t="e">
        <f t="shared" si="1"/>
        <v>#REF!</v>
      </c>
      <c r="B97" s="56" t="e">
        <f>#REF!</f>
        <v>#REF!</v>
      </c>
      <c r="C97" s="54" t="s">
        <v>226</v>
      </c>
      <c r="D97" t="s">
        <v>23</v>
      </c>
      <c r="E97" t="s">
        <v>20</v>
      </c>
      <c r="F97" s="20" t="e">
        <f>IF(#REF!="XXXXX",0,#REF!)</f>
        <v>#REF!</v>
      </c>
    </row>
    <row r="98" spans="1:6" ht="14.25">
      <c r="A98" s="55" t="e">
        <f t="shared" si="1"/>
        <v>#REF!</v>
      </c>
      <c r="B98" s="56" t="e">
        <f>#REF!</f>
        <v>#REF!</v>
      </c>
      <c r="C98" s="54" t="s">
        <v>75</v>
      </c>
      <c r="D98" t="s">
        <v>23</v>
      </c>
      <c r="E98" t="s">
        <v>18</v>
      </c>
      <c r="F98" s="20" t="e">
        <f>IF(#REF!="XXXXX",0,#REF!)</f>
        <v>#REF!</v>
      </c>
    </row>
    <row r="99" spans="1:6" ht="14.25">
      <c r="A99" s="55" t="e">
        <f t="shared" si="1"/>
        <v>#REF!</v>
      </c>
      <c r="B99" s="56" t="e">
        <f>#REF!</f>
        <v>#REF!</v>
      </c>
      <c r="C99" s="54" t="s">
        <v>75</v>
      </c>
      <c r="D99" t="s">
        <v>23</v>
      </c>
      <c r="E99" t="s">
        <v>19</v>
      </c>
      <c r="F99" s="20" t="e">
        <f>IF(#REF!="XXXXX",0,#REF!)</f>
        <v>#REF!</v>
      </c>
    </row>
    <row r="100" spans="1:6" ht="14.25">
      <c r="A100" s="55" t="e">
        <f t="shared" si="1"/>
        <v>#REF!</v>
      </c>
      <c r="B100" s="56" t="e">
        <f>#REF!</f>
        <v>#REF!</v>
      </c>
      <c r="C100" s="54" t="s">
        <v>75</v>
      </c>
      <c r="D100" t="s">
        <v>23</v>
      </c>
      <c r="E100" t="s">
        <v>20</v>
      </c>
      <c r="F100" s="20" t="e">
        <f>IF(#REF!="XXXXX",0,#REF!)</f>
        <v>#REF!</v>
      </c>
    </row>
    <row r="101" spans="1:6" ht="14.25">
      <c r="A101" s="55" t="e">
        <f t="shared" si="1"/>
        <v>#REF!</v>
      </c>
      <c r="B101" s="56" t="e">
        <f>#REF!</f>
        <v>#REF!</v>
      </c>
      <c r="C101" s="54" t="s">
        <v>81</v>
      </c>
      <c r="D101" t="s">
        <v>23</v>
      </c>
      <c r="E101" t="s">
        <v>18</v>
      </c>
      <c r="F101" s="20" t="e">
        <f>IF(#REF!="XXXXX",0,#REF!)</f>
        <v>#REF!</v>
      </c>
    </row>
    <row r="102" spans="1:6" ht="14.25">
      <c r="A102" s="55" t="e">
        <f t="shared" si="1"/>
        <v>#REF!</v>
      </c>
      <c r="B102" s="56" t="e">
        <f>#REF!</f>
        <v>#REF!</v>
      </c>
      <c r="C102" s="54" t="s">
        <v>81</v>
      </c>
      <c r="D102" t="s">
        <v>23</v>
      </c>
      <c r="E102" t="s">
        <v>19</v>
      </c>
      <c r="F102" s="20" t="e">
        <f>IF(#REF!="XXXXX",0,#REF!)</f>
        <v>#REF!</v>
      </c>
    </row>
    <row r="103" spans="1:6" ht="14.25">
      <c r="A103" s="55" t="e">
        <f t="shared" si="1"/>
        <v>#REF!</v>
      </c>
      <c r="B103" s="56" t="e">
        <f>#REF!</f>
        <v>#REF!</v>
      </c>
      <c r="C103" s="54" t="s">
        <v>81</v>
      </c>
      <c r="D103" t="s">
        <v>23</v>
      </c>
      <c r="E103" t="s">
        <v>20</v>
      </c>
      <c r="F103" s="20" t="e">
        <f>IF(#REF!="XXXXX",0,#REF!)</f>
        <v>#REF!</v>
      </c>
    </row>
    <row r="104" spans="1:6" ht="14.25">
      <c r="A104" s="55" t="e">
        <f t="shared" si="1"/>
        <v>#REF!</v>
      </c>
      <c r="B104" s="56" t="e">
        <f>#REF!</f>
        <v>#REF!</v>
      </c>
      <c r="C104" s="54" t="s">
        <v>76</v>
      </c>
      <c r="D104" t="s">
        <v>23</v>
      </c>
      <c r="E104" t="s">
        <v>18</v>
      </c>
      <c r="F104" s="20" t="e">
        <f>IF(#REF!="XXXXX",0,#REF!)</f>
        <v>#REF!</v>
      </c>
    </row>
    <row r="105" spans="1:6" ht="14.25">
      <c r="A105" s="55" t="e">
        <f t="shared" si="1"/>
        <v>#REF!</v>
      </c>
      <c r="B105" s="56" t="e">
        <f>#REF!</f>
        <v>#REF!</v>
      </c>
      <c r="C105" s="54" t="s">
        <v>76</v>
      </c>
      <c r="D105" t="s">
        <v>23</v>
      </c>
      <c r="E105" t="s">
        <v>19</v>
      </c>
      <c r="F105" s="20" t="e">
        <f>IF(#REF!="XXXXX",0,#REF!)</f>
        <v>#REF!</v>
      </c>
    </row>
    <row r="106" spans="1:6" ht="14.25">
      <c r="A106" s="55" t="e">
        <f t="shared" si="1"/>
        <v>#REF!</v>
      </c>
      <c r="B106" s="56" t="e">
        <f>#REF!</f>
        <v>#REF!</v>
      </c>
      <c r="C106" s="54" t="s">
        <v>76</v>
      </c>
      <c r="D106" t="s">
        <v>23</v>
      </c>
      <c r="E106" t="s">
        <v>20</v>
      </c>
      <c r="F106" s="20" t="e">
        <f>IF(#REF!="XXXXX",0,#REF!)</f>
        <v>#REF!</v>
      </c>
    </row>
    <row r="107" spans="1:6" ht="14.25">
      <c r="A107" s="55" t="e">
        <f t="shared" si="1"/>
        <v>#REF!</v>
      </c>
      <c r="B107" s="56" t="e">
        <f>#REF!</f>
        <v>#REF!</v>
      </c>
      <c r="C107" s="54" t="s">
        <v>77</v>
      </c>
      <c r="D107" t="s">
        <v>23</v>
      </c>
      <c r="E107" t="s">
        <v>18</v>
      </c>
      <c r="F107" s="20" t="e">
        <f>IF(#REF!="XXXXX",0,#REF!)</f>
        <v>#REF!</v>
      </c>
    </row>
    <row r="108" spans="1:6" ht="14.25">
      <c r="A108" s="55" t="e">
        <f t="shared" si="1"/>
        <v>#REF!</v>
      </c>
      <c r="B108" s="56" t="e">
        <f>#REF!</f>
        <v>#REF!</v>
      </c>
      <c r="C108" s="54" t="s">
        <v>77</v>
      </c>
      <c r="D108" t="s">
        <v>23</v>
      </c>
      <c r="E108" t="s">
        <v>19</v>
      </c>
      <c r="F108" s="20" t="e">
        <f>IF(#REF!="XXXXX",0,#REF!)</f>
        <v>#REF!</v>
      </c>
    </row>
    <row r="109" spans="1:6" ht="14.25">
      <c r="A109" s="55" t="e">
        <f t="shared" si="1"/>
        <v>#REF!</v>
      </c>
      <c r="B109" s="56" t="e">
        <f>#REF!</f>
        <v>#REF!</v>
      </c>
      <c r="C109" s="54" t="s">
        <v>77</v>
      </c>
      <c r="D109" t="s">
        <v>23</v>
      </c>
      <c r="E109" t="s">
        <v>20</v>
      </c>
      <c r="F109" s="20" t="e">
        <f>IF(#REF!="XXXXX",0,#REF!)</f>
        <v>#REF!</v>
      </c>
    </row>
    <row r="110" spans="1:6" ht="14.25">
      <c r="A110" s="55" t="e">
        <f t="shared" si="1"/>
        <v>#REF!</v>
      </c>
      <c r="B110" s="56" t="e">
        <f>#REF!</f>
        <v>#REF!</v>
      </c>
      <c r="C110" s="54" t="s">
        <v>227</v>
      </c>
      <c r="D110" t="s">
        <v>23</v>
      </c>
      <c r="E110" t="s">
        <v>18</v>
      </c>
      <c r="F110" s="20" t="e">
        <f>IF(#REF!="XXXXX",0,#REF!)</f>
        <v>#REF!</v>
      </c>
    </row>
    <row r="111" spans="1:6" ht="14.25">
      <c r="A111" s="55" t="e">
        <f t="shared" si="1"/>
        <v>#REF!</v>
      </c>
      <c r="B111" s="56" t="e">
        <f>#REF!</f>
        <v>#REF!</v>
      </c>
      <c r="C111" s="54" t="s">
        <v>227</v>
      </c>
      <c r="D111" t="s">
        <v>23</v>
      </c>
      <c r="E111" t="s">
        <v>19</v>
      </c>
      <c r="F111" s="20" t="e">
        <f>IF(#REF!="XXXXX",0,#REF!)</f>
        <v>#REF!</v>
      </c>
    </row>
    <row r="112" spans="1:6" ht="14.25">
      <c r="A112" s="55" t="e">
        <f t="shared" si="1"/>
        <v>#REF!</v>
      </c>
      <c r="B112" s="56" t="e">
        <f>#REF!</f>
        <v>#REF!</v>
      </c>
      <c r="C112" s="54" t="s">
        <v>227</v>
      </c>
      <c r="D112" t="s">
        <v>23</v>
      </c>
      <c r="E112" t="s">
        <v>20</v>
      </c>
      <c r="F112" s="20" t="e">
        <f>IF(#REF!="XXXXX",0,#REF!)</f>
        <v>#REF!</v>
      </c>
    </row>
    <row r="113" spans="1:6" ht="14.25">
      <c r="A113" s="55" t="e">
        <f t="shared" si="1"/>
        <v>#REF!</v>
      </c>
      <c r="B113" s="56" t="e">
        <f>#REF!</f>
        <v>#REF!</v>
      </c>
      <c r="C113" s="54" t="s">
        <v>228</v>
      </c>
      <c r="D113" t="s">
        <v>23</v>
      </c>
      <c r="E113" t="s">
        <v>18</v>
      </c>
      <c r="F113" s="20" t="e">
        <f>IF(#REF!="XXXXX",0,#REF!)</f>
        <v>#REF!</v>
      </c>
    </row>
    <row r="114" spans="1:6" ht="14.25">
      <c r="A114" s="55" t="e">
        <f t="shared" si="1"/>
        <v>#REF!</v>
      </c>
      <c r="B114" s="56" t="e">
        <f>#REF!</f>
        <v>#REF!</v>
      </c>
      <c r="C114" s="54" t="s">
        <v>228</v>
      </c>
      <c r="D114" t="s">
        <v>23</v>
      </c>
      <c r="E114" t="s">
        <v>19</v>
      </c>
      <c r="F114" s="20" t="e">
        <f>IF(#REF!="XXXXX",0,#REF!)</f>
        <v>#REF!</v>
      </c>
    </row>
    <row r="115" spans="1:6" ht="14.25">
      <c r="A115" s="55" t="e">
        <f t="shared" si="1"/>
        <v>#REF!</v>
      </c>
      <c r="B115" s="56" t="e">
        <f>#REF!</f>
        <v>#REF!</v>
      </c>
      <c r="C115" s="54" t="s">
        <v>228</v>
      </c>
      <c r="D115" t="s">
        <v>23</v>
      </c>
      <c r="E115" t="s">
        <v>20</v>
      </c>
      <c r="F115" s="20" t="e">
        <f>IF(#REF!="XXXXX",0,#REF!)</f>
        <v>#REF!</v>
      </c>
    </row>
    <row r="116" spans="1:6" ht="14.25">
      <c r="A116" s="55" t="e">
        <f t="shared" si="1"/>
        <v>#REF!</v>
      </c>
      <c r="B116" s="56" t="e">
        <f>#REF!</f>
        <v>#REF!</v>
      </c>
      <c r="C116" s="54" t="s">
        <v>229</v>
      </c>
      <c r="D116" t="s">
        <v>23</v>
      </c>
      <c r="E116" t="s">
        <v>18</v>
      </c>
      <c r="F116" s="20" t="e">
        <f>IF(#REF!="XXXXX",0,#REF!)</f>
        <v>#REF!</v>
      </c>
    </row>
    <row r="117" spans="1:6" ht="14.25">
      <c r="A117" s="55" t="e">
        <f t="shared" si="1"/>
        <v>#REF!</v>
      </c>
      <c r="B117" s="56" t="e">
        <f>#REF!</f>
        <v>#REF!</v>
      </c>
      <c r="C117" s="54" t="s">
        <v>229</v>
      </c>
      <c r="D117" t="s">
        <v>23</v>
      </c>
      <c r="E117" t="s">
        <v>19</v>
      </c>
      <c r="F117" s="20" t="e">
        <f>IF(#REF!="XXXXX",0,#REF!)</f>
        <v>#REF!</v>
      </c>
    </row>
    <row r="118" spans="1:6" ht="14.25">
      <c r="A118" s="55" t="e">
        <f t="shared" si="1"/>
        <v>#REF!</v>
      </c>
      <c r="B118" s="56" t="e">
        <f>#REF!</f>
        <v>#REF!</v>
      </c>
      <c r="C118" s="54" t="s">
        <v>229</v>
      </c>
      <c r="D118" t="s">
        <v>23</v>
      </c>
      <c r="E118" t="s">
        <v>20</v>
      </c>
      <c r="F118" s="20" t="e">
        <f>IF(#REF!="XXXXX",0,#REF!)</f>
        <v>#REF!</v>
      </c>
    </row>
    <row r="119" spans="1:6" ht="14.25">
      <c r="A119" s="55" t="e">
        <f t="shared" si="1"/>
        <v>#REF!</v>
      </c>
      <c r="B119" s="56" t="e">
        <f>#REF!</f>
        <v>#REF!</v>
      </c>
      <c r="C119" s="54" t="s">
        <v>230</v>
      </c>
      <c r="D119" t="s">
        <v>23</v>
      </c>
      <c r="E119" t="s">
        <v>18</v>
      </c>
      <c r="F119" s="20" t="e">
        <f>IF(#REF!="XXXXX",0,#REF!)</f>
        <v>#REF!</v>
      </c>
    </row>
    <row r="120" spans="1:6" ht="14.25">
      <c r="A120" s="55" t="e">
        <f t="shared" si="1"/>
        <v>#REF!</v>
      </c>
      <c r="B120" s="56" t="e">
        <f>#REF!</f>
        <v>#REF!</v>
      </c>
      <c r="C120" s="54" t="s">
        <v>230</v>
      </c>
      <c r="D120" t="s">
        <v>23</v>
      </c>
      <c r="E120" t="s">
        <v>19</v>
      </c>
      <c r="F120" s="20" t="e">
        <f>IF(#REF!="XXXXX",0,#REF!)</f>
        <v>#REF!</v>
      </c>
    </row>
    <row r="121" spans="1:6" ht="14.25">
      <c r="A121" s="55" t="e">
        <f t="shared" si="1"/>
        <v>#REF!</v>
      </c>
      <c r="B121" s="56" t="e">
        <f>#REF!</f>
        <v>#REF!</v>
      </c>
      <c r="C121" s="54" t="s">
        <v>230</v>
      </c>
      <c r="D121" t="s">
        <v>23</v>
      </c>
      <c r="E121" t="s">
        <v>20</v>
      </c>
      <c r="F121" s="20" t="e">
        <f>IF(#REF!="XXXXX",0,#REF!)</f>
        <v>#REF!</v>
      </c>
    </row>
    <row r="122" spans="1:6" ht="14.25">
      <c r="A122" s="55" t="e">
        <f t="shared" si="1"/>
        <v>#REF!</v>
      </c>
      <c r="B122" s="56" t="e">
        <f>#REF!</f>
        <v>#REF!</v>
      </c>
      <c r="C122" s="54" t="s">
        <v>231</v>
      </c>
      <c r="D122" t="s">
        <v>23</v>
      </c>
      <c r="E122" t="s">
        <v>18</v>
      </c>
      <c r="F122" s="20" t="e">
        <f>IF(#REF!="XXXXX",0,#REF!)</f>
        <v>#REF!</v>
      </c>
    </row>
    <row r="123" spans="1:6" ht="15" customHeight="1">
      <c r="A123" s="55" t="e">
        <f t="shared" si="1"/>
        <v>#REF!</v>
      </c>
      <c r="B123" s="56" t="e">
        <f>#REF!</f>
        <v>#REF!</v>
      </c>
      <c r="C123" s="54" t="s">
        <v>231</v>
      </c>
      <c r="D123" t="s">
        <v>23</v>
      </c>
      <c r="E123" t="s">
        <v>19</v>
      </c>
      <c r="F123" s="20" t="e">
        <f>IF(#REF!="XXXXX",0,#REF!)</f>
        <v>#REF!</v>
      </c>
    </row>
    <row r="124" spans="1:6" ht="15" customHeight="1">
      <c r="A124" s="55" t="e">
        <f t="shared" si="1"/>
        <v>#REF!</v>
      </c>
      <c r="B124" s="56" t="e">
        <f>#REF!</f>
        <v>#REF!</v>
      </c>
      <c r="C124" s="54" t="s">
        <v>231</v>
      </c>
      <c r="D124" t="s">
        <v>23</v>
      </c>
      <c r="E124" t="s">
        <v>20</v>
      </c>
      <c r="F124" s="20" t="e">
        <f>IF(#REF!="XXXXX",0,#REF!)</f>
        <v>#REF!</v>
      </c>
    </row>
    <row r="125" spans="1:6" ht="15" customHeight="1">
      <c r="A125" s="55" t="e">
        <f t="shared" si="1"/>
        <v>#REF!</v>
      </c>
      <c r="B125" s="56" t="e">
        <f>#REF!</f>
        <v>#REF!</v>
      </c>
      <c r="C125" s="54" t="s">
        <v>78</v>
      </c>
      <c r="D125" t="s">
        <v>23</v>
      </c>
      <c r="E125" t="s">
        <v>18</v>
      </c>
      <c r="F125" s="20" t="e">
        <f>IF(#REF!="XXXXX",0,#REF!)</f>
        <v>#REF!</v>
      </c>
    </row>
    <row r="126" spans="1:6" ht="14.25">
      <c r="A126" s="55" t="e">
        <f t="shared" si="1"/>
        <v>#REF!</v>
      </c>
      <c r="B126" s="56" t="e">
        <f>#REF!</f>
        <v>#REF!</v>
      </c>
      <c r="C126" s="54" t="s">
        <v>78</v>
      </c>
      <c r="D126" t="s">
        <v>23</v>
      </c>
      <c r="E126" t="s">
        <v>19</v>
      </c>
      <c r="F126" s="20" t="e">
        <f>IF(#REF!="XXXXX",0,#REF!)</f>
        <v>#REF!</v>
      </c>
    </row>
    <row r="127" spans="1:6" ht="14.25">
      <c r="A127" s="55" t="e">
        <f t="shared" si="1"/>
        <v>#REF!</v>
      </c>
      <c r="B127" s="56" t="e">
        <f>#REF!</f>
        <v>#REF!</v>
      </c>
      <c r="C127" s="54" t="s">
        <v>78</v>
      </c>
      <c r="D127" t="s">
        <v>23</v>
      </c>
      <c r="E127" t="s">
        <v>20</v>
      </c>
      <c r="F127" s="20" t="e">
        <f>IF(#REF!="XXXXX",0,#REF!)</f>
        <v>#REF!</v>
      </c>
    </row>
    <row r="128" spans="1:6" ht="14.25">
      <c r="A128" s="55" t="e">
        <f t="shared" si="1"/>
        <v>#REF!</v>
      </c>
      <c r="B128" s="56" t="e">
        <f>#REF!</f>
        <v>#REF!</v>
      </c>
      <c r="C128" s="54" t="s">
        <v>79</v>
      </c>
      <c r="D128" t="s">
        <v>23</v>
      </c>
      <c r="E128" t="s">
        <v>18</v>
      </c>
      <c r="F128" s="20" t="e">
        <f>IF(#REF!="XXXXX",0,#REF!)</f>
        <v>#REF!</v>
      </c>
    </row>
    <row r="129" spans="1:6" ht="14.25">
      <c r="A129" s="55" t="e">
        <f t="shared" si="1"/>
        <v>#REF!</v>
      </c>
      <c r="B129" s="56" t="e">
        <f>#REF!</f>
        <v>#REF!</v>
      </c>
      <c r="C129" s="54" t="s">
        <v>79</v>
      </c>
      <c r="D129" t="s">
        <v>23</v>
      </c>
      <c r="E129" t="s">
        <v>19</v>
      </c>
      <c r="F129" s="20" t="e">
        <f>IF(#REF!="XXXXX",0,#REF!)</f>
        <v>#REF!</v>
      </c>
    </row>
    <row r="130" spans="1:6" ht="14.25">
      <c r="A130" s="55" t="e">
        <f t="shared" si="1"/>
        <v>#REF!</v>
      </c>
      <c r="B130" s="56" t="e">
        <f>#REF!</f>
        <v>#REF!</v>
      </c>
      <c r="C130" s="54" t="s">
        <v>79</v>
      </c>
      <c r="D130" t="s">
        <v>23</v>
      </c>
      <c r="E130" t="s">
        <v>20</v>
      </c>
      <c r="F130" s="20" t="e">
        <f>IF(#REF!="XXXXX",0,#REF!)</f>
        <v>#REF!</v>
      </c>
    </row>
    <row r="131" spans="1:6" ht="14.25">
      <c r="A131" s="55" t="e">
        <f t="shared" si="1"/>
        <v>#REF!</v>
      </c>
      <c r="B131" s="56" t="e">
        <f>#REF!</f>
        <v>#REF!</v>
      </c>
      <c r="C131" s="54" t="s">
        <v>232</v>
      </c>
      <c r="D131" t="s">
        <v>23</v>
      </c>
      <c r="E131" t="s">
        <v>18</v>
      </c>
      <c r="F131" s="20" t="e">
        <f>IF(#REF!="XXXXX",0,#REF!)</f>
        <v>#REF!</v>
      </c>
    </row>
    <row r="132" spans="1:6" ht="14.25">
      <c r="A132" s="55" t="e">
        <f t="shared" ref="A132:A160" si="2">A131</f>
        <v>#REF!</v>
      </c>
      <c r="B132" s="56" t="e">
        <f>#REF!</f>
        <v>#REF!</v>
      </c>
      <c r="C132" s="54" t="s">
        <v>232</v>
      </c>
      <c r="D132" t="s">
        <v>23</v>
      </c>
      <c r="E132" t="s">
        <v>19</v>
      </c>
      <c r="F132" s="20" t="e">
        <f>IF(#REF!="XXXXX",0,#REF!)</f>
        <v>#REF!</v>
      </c>
    </row>
    <row r="133" spans="1:6" ht="14.25">
      <c r="A133" s="55" t="e">
        <f t="shared" si="2"/>
        <v>#REF!</v>
      </c>
      <c r="B133" s="56" t="e">
        <f>#REF!</f>
        <v>#REF!</v>
      </c>
      <c r="C133" s="54" t="s">
        <v>232</v>
      </c>
      <c r="D133" t="s">
        <v>23</v>
      </c>
      <c r="E133" t="s">
        <v>20</v>
      </c>
      <c r="F133" s="20" t="e">
        <f>IF(#REF!="XXXXX",0,#REF!)</f>
        <v>#REF!</v>
      </c>
    </row>
    <row r="134" spans="1:6" ht="14.25">
      <c r="A134" s="55" t="e">
        <f t="shared" si="2"/>
        <v>#REF!</v>
      </c>
      <c r="B134" s="56" t="e">
        <f>#REF!</f>
        <v>#REF!</v>
      </c>
      <c r="C134" s="54" t="s">
        <v>235</v>
      </c>
      <c r="D134" t="s">
        <v>24</v>
      </c>
      <c r="E134" t="s">
        <v>18</v>
      </c>
      <c r="F134" s="20" t="e">
        <f>IF(#REF!="XXXXX",0,#REF!)</f>
        <v>#REF!</v>
      </c>
    </row>
    <row r="135" spans="1:6" ht="14.25">
      <c r="A135" s="55" t="e">
        <f t="shared" si="2"/>
        <v>#REF!</v>
      </c>
      <c r="B135" s="56" t="e">
        <f>#REF!</f>
        <v>#REF!</v>
      </c>
      <c r="C135" s="54" t="s">
        <v>235</v>
      </c>
      <c r="D135" t="s">
        <v>24</v>
      </c>
      <c r="E135" t="s">
        <v>19</v>
      </c>
      <c r="F135" s="20" t="e">
        <f>IF(#REF!="XXXXX",0,#REF!)</f>
        <v>#REF!</v>
      </c>
    </row>
    <row r="136" spans="1:6" ht="14.25">
      <c r="A136" s="55" t="e">
        <f t="shared" si="2"/>
        <v>#REF!</v>
      </c>
      <c r="B136" s="56" t="e">
        <f>#REF!</f>
        <v>#REF!</v>
      </c>
      <c r="C136" s="54" t="s">
        <v>235</v>
      </c>
      <c r="D136" t="s">
        <v>24</v>
      </c>
      <c r="E136" t="s">
        <v>20</v>
      </c>
      <c r="F136" s="20" t="e">
        <f>IF(#REF!="XXXXX",0,#REF!)</f>
        <v>#REF!</v>
      </c>
    </row>
    <row r="137" spans="1:6" ht="14.25">
      <c r="A137" s="55" t="e">
        <f t="shared" si="2"/>
        <v>#REF!</v>
      </c>
      <c r="B137" s="56" t="e">
        <f>#REF!</f>
        <v>#REF!</v>
      </c>
      <c r="C137" s="54" t="s">
        <v>236</v>
      </c>
      <c r="D137" t="s">
        <v>24</v>
      </c>
      <c r="E137" t="s">
        <v>18</v>
      </c>
      <c r="F137" s="20" t="e">
        <f>IF(#REF!="XXXXX",0,#REF!)</f>
        <v>#REF!</v>
      </c>
    </row>
    <row r="138" spans="1:6" ht="14.25">
      <c r="A138" s="55" t="e">
        <f t="shared" si="2"/>
        <v>#REF!</v>
      </c>
      <c r="B138" s="56" t="e">
        <f>#REF!</f>
        <v>#REF!</v>
      </c>
      <c r="C138" s="54" t="s">
        <v>236</v>
      </c>
      <c r="D138" t="s">
        <v>24</v>
      </c>
      <c r="E138" t="s">
        <v>19</v>
      </c>
      <c r="F138" s="20" t="e">
        <f>IF(#REF!="XXXXX",0,#REF!)</f>
        <v>#REF!</v>
      </c>
    </row>
    <row r="139" spans="1:6" ht="14.25">
      <c r="A139" s="55" t="e">
        <f t="shared" si="2"/>
        <v>#REF!</v>
      </c>
      <c r="B139" s="56" t="e">
        <f>#REF!</f>
        <v>#REF!</v>
      </c>
      <c r="C139" s="54" t="s">
        <v>236</v>
      </c>
      <c r="D139" t="s">
        <v>24</v>
      </c>
      <c r="E139" t="s">
        <v>20</v>
      </c>
      <c r="F139" s="20" t="e">
        <f>IF(#REF!="XXXXX",0,#REF!)</f>
        <v>#REF!</v>
      </c>
    </row>
    <row r="140" spans="1:6" ht="14.25">
      <c r="A140" s="55" t="e">
        <f t="shared" si="2"/>
        <v>#REF!</v>
      </c>
      <c r="B140" s="56" t="e">
        <f>#REF!</f>
        <v>#REF!</v>
      </c>
      <c r="C140" s="54" t="s">
        <v>237</v>
      </c>
      <c r="D140" t="s">
        <v>24</v>
      </c>
      <c r="E140" t="s">
        <v>18</v>
      </c>
      <c r="F140" s="20" t="e">
        <f>IF(#REF!="XXXXX",0,#REF!)</f>
        <v>#REF!</v>
      </c>
    </row>
    <row r="141" spans="1:6" ht="14.25">
      <c r="A141" s="55" t="e">
        <f t="shared" si="2"/>
        <v>#REF!</v>
      </c>
      <c r="B141" s="56" t="e">
        <f>#REF!</f>
        <v>#REF!</v>
      </c>
      <c r="C141" s="54" t="s">
        <v>237</v>
      </c>
      <c r="D141" t="s">
        <v>24</v>
      </c>
      <c r="E141" t="s">
        <v>19</v>
      </c>
      <c r="F141" s="20" t="e">
        <f>IF(#REF!="XXXXX",0,#REF!)</f>
        <v>#REF!</v>
      </c>
    </row>
    <row r="142" spans="1:6" ht="14.25">
      <c r="A142" s="55" t="e">
        <f t="shared" si="2"/>
        <v>#REF!</v>
      </c>
      <c r="B142" s="56" t="e">
        <f>#REF!</f>
        <v>#REF!</v>
      </c>
      <c r="C142" s="54" t="s">
        <v>237</v>
      </c>
      <c r="D142" t="s">
        <v>24</v>
      </c>
      <c r="E142" t="s">
        <v>20</v>
      </c>
      <c r="F142" s="20" t="e">
        <f>IF(#REF!="XXXXX",0,#REF!)</f>
        <v>#REF!</v>
      </c>
    </row>
    <row r="143" spans="1:6" ht="14.25">
      <c r="A143" s="55" t="e">
        <f t="shared" si="2"/>
        <v>#REF!</v>
      </c>
      <c r="B143" s="56" t="e">
        <f>#REF!</f>
        <v>#REF!</v>
      </c>
      <c r="C143" s="54" t="s">
        <v>238</v>
      </c>
      <c r="D143" t="s">
        <v>24</v>
      </c>
      <c r="E143" t="s">
        <v>18</v>
      </c>
      <c r="F143" s="20" t="e">
        <f>IF(#REF!="XXXXX",0,#REF!)</f>
        <v>#REF!</v>
      </c>
    </row>
    <row r="144" spans="1:6" ht="14.25">
      <c r="A144" s="55" t="e">
        <f t="shared" si="2"/>
        <v>#REF!</v>
      </c>
      <c r="B144" s="56" t="e">
        <f>#REF!</f>
        <v>#REF!</v>
      </c>
      <c r="C144" s="54" t="s">
        <v>238</v>
      </c>
      <c r="D144" t="s">
        <v>24</v>
      </c>
      <c r="E144" t="s">
        <v>19</v>
      </c>
      <c r="F144" s="20" t="e">
        <f>IF(#REF!="XXXXX",0,#REF!)</f>
        <v>#REF!</v>
      </c>
    </row>
    <row r="145" spans="1:6" ht="14.25">
      <c r="A145" s="55" t="e">
        <f t="shared" si="2"/>
        <v>#REF!</v>
      </c>
      <c r="B145" s="56" t="e">
        <f>#REF!</f>
        <v>#REF!</v>
      </c>
      <c r="C145" s="54" t="s">
        <v>238</v>
      </c>
      <c r="D145" t="s">
        <v>24</v>
      </c>
      <c r="E145" t="s">
        <v>20</v>
      </c>
      <c r="F145" s="20" t="e">
        <f>IF(#REF!="XXXXX",0,#REF!)</f>
        <v>#REF!</v>
      </c>
    </row>
    <row r="146" spans="1:6" ht="14.25">
      <c r="A146" s="55" t="e">
        <f t="shared" si="2"/>
        <v>#REF!</v>
      </c>
      <c r="B146" s="56" t="e">
        <f>#REF!</f>
        <v>#REF!</v>
      </c>
      <c r="C146" s="54" t="s">
        <v>239</v>
      </c>
      <c r="D146" t="s">
        <v>24</v>
      </c>
      <c r="E146" t="s">
        <v>18</v>
      </c>
      <c r="F146" s="20" t="e">
        <f>IF(#REF!="XXXXX",0,#REF!)</f>
        <v>#REF!</v>
      </c>
    </row>
    <row r="147" spans="1:6" ht="14.25">
      <c r="A147" s="55" t="e">
        <f t="shared" si="2"/>
        <v>#REF!</v>
      </c>
      <c r="B147" s="56" t="e">
        <f>#REF!</f>
        <v>#REF!</v>
      </c>
      <c r="C147" s="54" t="s">
        <v>239</v>
      </c>
      <c r="D147" t="s">
        <v>24</v>
      </c>
      <c r="E147" t="s">
        <v>19</v>
      </c>
      <c r="F147" s="20" t="e">
        <f>IF(#REF!="XXXXX",0,#REF!)</f>
        <v>#REF!</v>
      </c>
    </row>
    <row r="148" spans="1:6" ht="14.25">
      <c r="A148" s="55" t="e">
        <f t="shared" si="2"/>
        <v>#REF!</v>
      </c>
      <c r="B148" s="56" t="e">
        <f>#REF!</f>
        <v>#REF!</v>
      </c>
      <c r="C148" s="54" t="s">
        <v>239</v>
      </c>
      <c r="D148" t="s">
        <v>24</v>
      </c>
      <c r="E148" t="s">
        <v>20</v>
      </c>
      <c r="F148" s="20" t="e">
        <f>IF(#REF!="XXXXX",0,#REF!)</f>
        <v>#REF!</v>
      </c>
    </row>
    <row r="149" spans="1:6" ht="14.25">
      <c r="A149" s="55" t="e">
        <f t="shared" si="2"/>
        <v>#REF!</v>
      </c>
      <c r="B149" s="56" t="e">
        <f>#REF!</f>
        <v>#REF!</v>
      </c>
      <c r="C149" s="54" t="s">
        <v>240</v>
      </c>
      <c r="D149" t="s">
        <v>24</v>
      </c>
      <c r="E149" t="s">
        <v>18</v>
      </c>
      <c r="F149" s="20" t="e">
        <f>IF(#REF!="XXXXX",0,#REF!)</f>
        <v>#REF!</v>
      </c>
    </row>
    <row r="150" spans="1:6" ht="14.25">
      <c r="A150" s="55" t="e">
        <f t="shared" si="2"/>
        <v>#REF!</v>
      </c>
      <c r="B150" s="56" t="e">
        <f>#REF!</f>
        <v>#REF!</v>
      </c>
      <c r="C150" s="54" t="s">
        <v>240</v>
      </c>
      <c r="D150" t="s">
        <v>24</v>
      </c>
      <c r="E150" t="s">
        <v>19</v>
      </c>
      <c r="F150" s="20" t="e">
        <f>IF(#REF!="XXXXX",0,#REF!)</f>
        <v>#REF!</v>
      </c>
    </row>
    <row r="151" spans="1:6" ht="14.25">
      <c r="A151" s="55" t="e">
        <f t="shared" si="2"/>
        <v>#REF!</v>
      </c>
      <c r="B151" s="56" t="e">
        <f>#REF!</f>
        <v>#REF!</v>
      </c>
      <c r="C151" s="54" t="s">
        <v>240</v>
      </c>
      <c r="D151" t="s">
        <v>24</v>
      </c>
      <c r="E151" t="s">
        <v>20</v>
      </c>
      <c r="F151" s="20" t="e">
        <f>IF(#REF!="XXXXX",0,#REF!)</f>
        <v>#REF!</v>
      </c>
    </row>
    <row r="152" spans="1:6" ht="14.25">
      <c r="A152" s="55" t="e">
        <f t="shared" si="2"/>
        <v>#REF!</v>
      </c>
      <c r="B152" s="56" t="e">
        <f>#REF!</f>
        <v>#REF!</v>
      </c>
      <c r="C152" s="54" t="s">
        <v>241</v>
      </c>
      <c r="D152" t="s">
        <v>24</v>
      </c>
      <c r="E152" t="s">
        <v>18</v>
      </c>
      <c r="F152" s="20" t="e">
        <f>IF(#REF!="XXXXX",0,#REF!)</f>
        <v>#REF!</v>
      </c>
    </row>
    <row r="153" spans="1:6" ht="14.25">
      <c r="A153" s="55" t="e">
        <f t="shared" si="2"/>
        <v>#REF!</v>
      </c>
      <c r="B153" s="56" t="e">
        <f>#REF!</f>
        <v>#REF!</v>
      </c>
      <c r="C153" s="54" t="s">
        <v>241</v>
      </c>
      <c r="D153" t="s">
        <v>24</v>
      </c>
      <c r="E153" t="s">
        <v>19</v>
      </c>
      <c r="F153" s="20" t="e">
        <f>IF(#REF!="XXXXX",0,#REF!)</f>
        <v>#REF!</v>
      </c>
    </row>
    <row r="154" spans="1:6" ht="14.25">
      <c r="A154" s="55" t="e">
        <f t="shared" si="2"/>
        <v>#REF!</v>
      </c>
      <c r="B154" s="56" t="e">
        <f>#REF!</f>
        <v>#REF!</v>
      </c>
      <c r="C154" s="54" t="s">
        <v>241</v>
      </c>
      <c r="D154" t="s">
        <v>24</v>
      </c>
      <c r="E154" t="s">
        <v>20</v>
      </c>
      <c r="F154" s="20" t="e">
        <f>IF(#REF!="XXXXX",0,#REF!)</f>
        <v>#REF!</v>
      </c>
    </row>
    <row r="155" spans="1:6" ht="14.25">
      <c r="A155" s="55" t="e">
        <f t="shared" si="2"/>
        <v>#REF!</v>
      </c>
      <c r="B155" s="56" t="e">
        <f>#REF!</f>
        <v>#REF!</v>
      </c>
      <c r="C155" s="54" t="s">
        <v>242</v>
      </c>
      <c r="D155" t="s">
        <v>24</v>
      </c>
      <c r="E155" t="s">
        <v>18</v>
      </c>
      <c r="F155" s="20" t="e">
        <f>IF(#REF!="XXXXX",0,#REF!)</f>
        <v>#REF!</v>
      </c>
    </row>
    <row r="156" spans="1:6" ht="14.25">
      <c r="A156" s="55" t="e">
        <f t="shared" si="2"/>
        <v>#REF!</v>
      </c>
      <c r="B156" s="56" t="e">
        <f>#REF!</f>
        <v>#REF!</v>
      </c>
      <c r="C156" s="54" t="s">
        <v>242</v>
      </c>
      <c r="D156" t="s">
        <v>24</v>
      </c>
      <c r="E156" t="s">
        <v>19</v>
      </c>
      <c r="F156" s="20" t="e">
        <f>IF(#REF!="XXXXX",0,#REF!)</f>
        <v>#REF!</v>
      </c>
    </row>
    <row r="157" spans="1:6" ht="14.25">
      <c r="A157" s="55" t="e">
        <f t="shared" si="2"/>
        <v>#REF!</v>
      </c>
      <c r="B157" s="56" t="e">
        <f>#REF!</f>
        <v>#REF!</v>
      </c>
      <c r="C157" s="54" t="s">
        <v>242</v>
      </c>
      <c r="D157" t="s">
        <v>24</v>
      </c>
      <c r="E157" t="s">
        <v>20</v>
      </c>
      <c r="F157" s="20" t="e">
        <f>IF(#REF!="XXXXX",0,#REF!)</f>
        <v>#REF!</v>
      </c>
    </row>
    <row r="158" spans="1:6" ht="14.25">
      <c r="A158" s="55" t="e">
        <f t="shared" si="2"/>
        <v>#REF!</v>
      </c>
      <c r="B158" s="56" t="e">
        <f>#REF!</f>
        <v>#REF!</v>
      </c>
      <c r="C158" s="54" t="s">
        <v>154</v>
      </c>
      <c r="D158" t="s">
        <v>24</v>
      </c>
      <c r="E158" t="s">
        <v>18</v>
      </c>
      <c r="F158" s="20" t="e">
        <f>IF(#REF!="XXXXX",0,#REF!)</f>
        <v>#REF!</v>
      </c>
    </row>
    <row r="159" spans="1:6" ht="14.25">
      <c r="A159" s="55" t="e">
        <f t="shared" si="2"/>
        <v>#REF!</v>
      </c>
      <c r="B159" s="56" t="e">
        <f>#REF!</f>
        <v>#REF!</v>
      </c>
      <c r="C159" s="54" t="s">
        <v>154</v>
      </c>
      <c r="D159" t="s">
        <v>24</v>
      </c>
      <c r="E159" t="s">
        <v>19</v>
      </c>
      <c r="F159" s="20" t="e">
        <f>IF(#REF!="XXXXX",0,#REF!)</f>
        <v>#REF!</v>
      </c>
    </row>
    <row r="160" spans="1:6" ht="14.25">
      <c r="A160" s="55" t="e">
        <f t="shared" si="2"/>
        <v>#REF!</v>
      </c>
      <c r="B160" s="56" t="e">
        <f>#REF!</f>
        <v>#REF!</v>
      </c>
      <c r="C160" s="54" t="s">
        <v>154</v>
      </c>
      <c r="D160" t="s">
        <v>24</v>
      </c>
      <c r="E160" t="s">
        <v>20</v>
      </c>
      <c r="F160" s="20" t="e">
        <f>IF(#REF!="XXXXX",0,#REF!)</f>
        <v>#REF!</v>
      </c>
    </row>
  </sheetData>
  <phoneticPr fontId="25"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4"/>
  <sheetViews>
    <sheetView zoomScaleNormal="100" zoomScaleSheetLayoutView="100" workbookViewId="0">
      <selection activeCell="C6" sqref="C6"/>
    </sheetView>
  </sheetViews>
  <sheetFormatPr defaultColWidth="8.85546875" defaultRowHeight="12.75"/>
  <cols>
    <col min="1" max="1" width="18.42578125" style="73" customWidth="1"/>
    <col min="2" max="2" width="11.42578125" style="56" customWidth="1"/>
    <col min="3" max="3" width="36.28515625" bestFit="1" customWidth="1"/>
    <col min="4" max="4" width="21.7109375" bestFit="1" customWidth="1"/>
    <col min="5" max="5" width="13.85546875" customWidth="1"/>
    <col min="6" max="6" width="14.85546875" style="65" customWidth="1"/>
    <col min="7" max="7" width="17" style="56" customWidth="1"/>
    <col min="8" max="9" width="12.28515625" style="56" customWidth="1"/>
    <col min="10" max="10" width="10" style="56" customWidth="1"/>
  </cols>
  <sheetData>
    <row r="1" spans="1:10">
      <c r="A1" s="73" t="s">
        <v>25</v>
      </c>
      <c r="B1" s="56" t="s">
        <v>119</v>
      </c>
      <c r="C1" t="s">
        <v>71</v>
      </c>
      <c r="D1" t="s">
        <v>17</v>
      </c>
      <c r="E1" t="s">
        <v>193</v>
      </c>
      <c r="F1" s="65" t="s">
        <v>70</v>
      </c>
      <c r="G1" s="56" t="s">
        <v>26</v>
      </c>
      <c r="H1" s="56" t="s">
        <v>47</v>
      </c>
      <c r="I1" s="56" t="s">
        <v>46</v>
      </c>
      <c r="J1" s="56" t="s">
        <v>48</v>
      </c>
    </row>
    <row r="2" spans="1:10" s="48" customFormat="1" ht="14.25">
      <c r="A2" s="74" t="e">
        <f>"8/31/"&amp;RIGHT(#REF!,4)</f>
        <v>#REF!</v>
      </c>
      <c r="B2" s="63" t="e">
        <f>#REF!</f>
        <v>#REF!</v>
      </c>
      <c r="C2" s="49" t="s">
        <v>155</v>
      </c>
      <c r="D2" s="48" t="s">
        <v>57</v>
      </c>
      <c r="E2" s="48" t="s">
        <v>18</v>
      </c>
      <c r="F2" s="64" t="e">
        <f>#REF!</f>
        <v>#REF!</v>
      </c>
      <c r="G2" s="66">
        <v>12</v>
      </c>
      <c r="H2" s="63"/>
      <c r="I2" s="63"/>
      <c r="J2" s="63"/>
    </row>
    <row r="3" spans="1:10" s="48" customFormat="1" ht="14.25">
      <c r="A3" s="74" t="e">
        <f>A2</f>
        <v>#REF!</v>
      </c>
      <c r="B3" s="63" t="e">
        <f>#REF!</f>
        <v>#REF!</v>
      </c>
      <c r="C3" s="49" t="s">
        <v>84</v>
      </c>
      <c r="D3" s="48" t="s">
        <v>57</v>
      </c>
      <c r="E3" s="48" t="s">
        <v>18</v>
      </c>
      <c r="F3" s="64" t="e">
        <f>#REF!</f>
        <v>#REF!</v>
      </c>
      <c r="G3" s="66">
        <v>13</v>
      </c>
      <c r="H3" s="63"/>
      <c r="I3" s="63"/>
      <c r="J3" s="63"/>
    </row>
    <row r="4" spans="1:10" s="48" customFormat="1" ht="14.25" customHeight="1">
      <c r="A4" s="74" t="e">
        <f t="shared" ref="A4:A68" si="0">A3</f>
        <v>#REF!</v>
      </c>
      <c r="B4" s="63" t="e">
        <f>#REF!</f>
        <v>#REF!</v>
      </c>
      <c r="C4" s="49" t="s">
        <v>85</v>
      </c>
      <c r="D4" s="48" t="s">
        <v>57</v>
      </c>
      <c r="E4" s="48" t="s">
        <v>18</v>
      </c>
      <c r="F4" s="64" t="e">
        <f>#REF!</f>
        <v>#REF!</v>
      </c>
      <c r="G4" s="66">
        <v>14</v>
      </c>
      <c r="H4" s="63"/>
      <c r="I4" s="63"/>
      <c r="J4" s="63"/>
    </row>
    <row r="5" spans="1:10" s="48" customFormat="1" ht="14.25">
      <c r="A5" s="74" t="e">
        <f t="shared" si="0"/>
        <v>#REF!</v>
      </c>
      <c r="B5" s="63" t="e">
        <f>#REF!</f>
        <v>#REF!</v>
      </c>
      <c r="C5" s="49" t="s">
        <v>86</v>
      </c>
      <c r="D5" s="48" t="s">
        <v>57</v>
      </c>
      <c r="E5" s="48" t="s">
        <v>18</v>
      </c>
      <c r="F5" s="64" t="e">
        <f>#REF!</f>
        <v>#REF!</v>
      </c>
      <c r="G5" s="66">
        <v>15</v>
      </c>
      <c r="H5" s="63"/>
      <c r="I5" s="63"/>
      <c r="J5" s="63"/>
    </row>
    <row r="6" spans="1:10" s="48" customFormat="1" ht="14.25">
      <c r="A6" s="74" t="e">
        <f t="shared" si="0"/>
        <v>#REF!</v>
      </c>
      <c r="B6" s="63" t="e">
        <f>#REF!</f>
        <v>#REF!</v>
      </c>
      <c r="C6" s="49" t="s">
        <v>245</v>
      </c>
      <c r="D6" s="48" t="s">
        <v>57</v>
      </c>
      <c r="E6" s="48" t="s">
        <v>18</v>
      </c>
      <c r="F6" s="64" t="e">
        <f>#REF!</f>
        <v>#REF!</v>
      </c>
      <c r="G6" s="66">
        <v>16</v>
      </c>
      <c r="H6" s="63"/>
      <c r="I6" s="63"/>
      <c r="J6" s="63"/>
    </row>
    <row r="7" spans="1:10" s="48" customFormat="1" ht="14.25">
      <c r="A7" s="74" t="e">
        <f t="shared" si="0"/>
        <v>#REF!</v>
      </c>
      <c r="B7" s="63" t="e">
        <f>#REF!</f>
        <v>#REF!</v>
      </c>
      <c r="C7" s="49" t="s">
        <v>157</v>
      </c>
      <c r="D7" s="48" t="s">
        <v>57</v>
      </c>
      <c r="E7" s="48" t="s">
        <v>18</v>
      </c>
      <c r="F7" s="64" t="e">
        <f>#REF!</f>
        <v>#REF!</v>
      </c>
      <c r="G7" s="66">
        <v>17</v>
      </c>
      <c r="H7" s="63"/>
      <c r="I7" s="63"/>
      <c r="J7" s="63"/>
    </row>
    <row r="8" spans="1:10" s="48" customFormat="1" ht="14.25">
      <c r="A8" s="74" t="e">
        <f t="shared" si="0"/>
        <v>#REF!</v>
      </c>
      <c r="B8" s="63" t="e">
        <f>#REF!</f>
        <v>#REF!</v>
      </c>
      <c r="C8" s="49" t="s">
        <v>159</v>
      </c>
      <c r="D8" s="48" t="s">
        <v>57</v>
      </c>
      <c r="E8" s="48" t="s">
        <v>18</v>
      </c>
      <c r="F8" s="64" t="e">
        <f>#REF!</f>
        <v>#REF!</v>
      </c>
      <c r="G8" s="66">
        <v>19</v>
      </c>
      <c r="H8" s="63"/>
      <c r="I8" s="63"/>
      <c r="J8" s="63"/>
    </row>
    <row r="9" spans="1:10" s="48" customFormat="1" ht="14.25">
      <c r="A9" s="74" t="e">
        <f t="shared" si="0"/>
        <v>#REF!</v>
      </c>
      <c r="B9" s="63" t="e">
        <f>#REF!</f>
        <v>#REF!</v>
      </c>
      <c r="C9" s="49" t="s">
        <v>153</v>
      </c>
      <c r="D9" s="48" t="s">
        <v>57</v>
      </c>
      <c r="E9" s="48" t="s">
        <v>18</v>
      </c>
      <c r="F9" s="64" t="e">
        <f>#REF!</f>
        <v>#REF!</v>
      </c>
      <c r="G9" s="66">
        <v>20</v>
      </c>
      <c r="H9" s="63"/>
      <c r="I9" s="63"/>
      <c r="J9" s="63"/>
    </row>
    <row r="10" spans="1:10" s="48" customFormat="1" ht="14.25">
      <c r="A10" s="74" t="e">
        <f t="shared" si="0"/>
        <v>#REF!</v>
      </c>
      <c r="B10" s="63" t="e">
        <f>#REF!</f>
        <v>#REF!</v>
      </c>
      <c r="C10" s="49" t="s">
        <v>161</v>
      </c>
      <c r="D10" s="48" t="s">
        <v>57</v>
      </c>
      <c r="E10" s="48" t="s">
        <v>18</v>
      </c>
      <c r="F10" s="64" t="e">
        <f>#REF!</f>
        <v>#REF!</v>
      </c>
      <c r="G10" s="66">
        <v>21</v>
      </c>
      <c r="H10" s="63"/>
      <c r="I10" s="63"/>
      <c r="J10" s="63"/>
    </row>
    <row r="11" spans="1:10" s="48" customFormat="1" ht="14.25">
      <c r="A11" s="74" t="e">
        <f t="shared" si="0"/>
        <v>#REF!</v>
      </c>
      <c r="B11" s="63" t="e">
        <f>#REF!</f>
        <v>#REF!</v>
      </c>
      <c r="C11" s="49" t="s">
        <v>87</v>
      </c>
      <c r="D11" s="48" t="s">
        <v>57</v>
      </c>
      <c r="E11" s="48" t="s">
        <v>18</v>
      </c>
      <c r="F11" s="64" t="e">
        <f>#REF!</f>
        <v>#REF!</v>
      </c>
      <c r="G11" s="66">
        <v>22</v>
      </c>
      <c r="H11" s="63"/>
      <c r="I11" s="63"/>
      <c r="J11" s="63"/>
    </row>
    <row r="12" spans="1:10" s="48" customFormat="1" ht="14.25">
      <c r="A12" s="74" t="e">
        <f t="shared" si="0"/>
        <v>#REF!</v>
      </c>
      <c r="B12" s="63" t="e">
        <f>#REF!</f>
        <v>#REF!</v>
      </c>
      <c r="C12" s="49" t="s">
        <v>5</v>
      </c>
      <c r="D12" s="48" t="s">
        <v>57</v>
      </c>
      <c r="E12" s="48" t="s">
        <v>18</v>
      </c>
      <c r="F12" s="64" t="e">
        <f>#REF!</f>
        <v>#REF!</v>
      </c>
      <c r="G12" s="66">
        <v>23</v>
      </c>
      <c r="H12" s="63"/>
      <c r="I12" s="63"/>
      <c r="J12" s="63"/>
    </row>
    <row r="13" spans="1:10" s="48" customFormat="1" ht="14.25">
      <c r="A13" s="74" t="e">
        <f>A11</f>
        <v>#REF!</v>
      </c>
      <c r="B13" s="63" t="e">
        <f>#REF!</f>
        <v>#REF!</v>
      </c>
      <c r="C13" s="49" t="s">
        <v>162</v>
      </c>
      <c r="D13" s="48" t="s">
        <v>57</v>
      </c>
      <c r="E13" s="48" t="s">
        <v>18</v>
      </c>
      <c r="F13" s="64" t="e">
        <f>#REF!</f>
        <v>#REF!</v>
      </c>
      <c r="G13" s="66">
        <v>29</v>
      </c>
      <c r="H13" s="63"/>
      <c r="I13" s="63"/>
      <c r="J13" s="63"/>
    </row>
    <row r="14" spans="1:10" s="48" customFormat="1" ht="14.25">
      <c r="A14" s="74" t="e">
        <f t="shared" si="0"/>
        <v>#REF!</v>
      </c>
      <c r="B14" s="63" t="e">
        <f>#REF!</f>
        <v>#REF!</v>
      </c>
      <c r="C14" s="49" t="s">
        <v>163</v>
      </c>
      <c r="D14" s="48" t="s">
        <v>58</v>
      </c>
      <c r="E14" s="48" t="s">
        <v>18</v>
      </c>
      <c r="F14" s="64" t="e">
        <f>#REF!</f>
        <v>#REF!</v>
      </c>
      <c r="G14" s="66">
        <v>31</v>
      </c>
      <c r="H14" s="63"/>
      <c r="I14" s="63"/>
      <c r="J14" s="63"/>
    </row>
    <row r="15" spans="1:10" s="48" customFormat="1" ht="14.25">
      <c r="A15" s="74" t="e">
        <f t="shared" si="0"/>
        <v>#REF!</v>
      </c>
      <c r="B15" s="63" t="e">
        <f>#REF!</f>
        <v>#REF!</v>
      </c>
      <c r="C15" s="49" t="s">
        <v>164</v>
      </c>
      <c r="D15" s="48" t="s">
        <v>58</v>
      </c>
      <c r="E15" s="48" t="s">
        <v>18</v>
      </c>
      <c r="F15" s="64" t="e">
        <f>#REF!</f>
        <v>#REF!</v>
      </c>
      <c r="G15" s="66">
        <v>32</v>
      </c>
      <c r="H15" s="63"/>
      <c r="I15" s="63"/>
      <c r="J15" s="63"/>
    </row>
    <row r="16" spans="1:10" s="48" customFormat="1" ht="14.25">
      <c r="A16" s="74" t="e">
        <f t="shared" si="0"/>
        <v>#REF!</v>
      </c>
      <c r="B16" s="63" t="e">
        <f>#REF!</f>
        <v>#REF!</v>
      </c>
      <c r="C16" s="49" t="s">
        <v>88</v>
      </c>
      <c r="D16" s="48" t="s">
        <v>58</v>
      </c>
      <c r="E16" s="48" t="s">
        <v>18</v>
      </c>
      <c r="F16" s="64" t="e">
        <f>#REF!</f>
        <v>#REF!</v>
      </c>
      <c r="G16" s="66">
        <v>34</v>
      </c>
      <c r="H16" s="63"/>
      <c r="I16" s="63"/>
      <c r="J16" s="63"/>
    </row>
    <row r="17" spans="1:10" s="48" customFormat="1" ht="14.25">
      <c r="A17" s="74" t="e">
        <f t="shared" si="0"/>
        <v>#REF!</v>
      </c>
      <c r="B17" s="63" t="e">
        <f>#REF!</f>
        <v>#REF!</v>
      </c>
      <c r="C17" s="49" t="s">
        <v>89</v>
      </c>
      <c r="D17" s="48" t="s">
        <v>58</v>
      </c>
      <c r="E17" s="48" t="s">
        <v>18</v>
      </c>
      <c r="F17" s="64" t="e">
        <f>#REF!</f>
        <v>#REF!</v>
      </c>
      <c r="G17" s="66">
        <v>36</v>
      </c>
      <c r="H17" s="63"/>
      <c r="I17" s="63"/>
      <c r="J17" s="63"/>
    </row>
    <row r="18" spans="1:10" s="48" customFormat="1" ht="14.25">
      <c r="A18" s="74" t="e">
        <f t="shared" si="0"/>
        <v>#REF!</v>
      </c>
      <c r="B18" s="63" t="e">
        <f>#REF!</f>
        <v>#REF!</v>
      </c>
      <c r="C18" s="49" t="s">
        <v>165</v>
      </c>
      <c r="D18" s="48" t="s">
        <v>58</v>
      </c>
      <c r="E18" s="48" t="s">
        <v>18</v>
      </c>
      <c r="F18" s="64" t="e">
        <f>#REF!</f>
        <v>#REF!</v>
      </c>
      <c r="G18" s="66">
        <v>37</v>
      </c>
      <c r="H18" s="63"/>
      <c r="I18" s="63"/>
      <c r="J18" s="63"/>
    </row>
    <row r="19" spans="1:10" s="48" customFormat="1" ht="14.25">
      <c r="A19" s="74" t="e">
        <f t="shared" si="0"/>
        <v>#REF!</v>
      </c>
      <c r="B19" s="63" t="e">
        <f>#REF!</f>
        <v>#REF!</v>
      </c>
      <c r="C19" s="49" t="s">
        <v>181</v>
      </c>
      <c r="D19" s="48" t="s">
        <v>58</v>
      </c>
      <c r="E19" s="48" t="s">
        <v>18</v>
      </c>
      <c r="F19" s="64" t="e">
        <f>#REF!</f>
        <v>#REF!</v>
      </c>
      <c r="G19" s="66">
        <v>38</v>
      </c>
      <c r="H19" s="63"/>
      <c r="I19" s="63"/>
      <c r="J19" s="63"/>
    </row>
    <row r="20" spans="1:10" s="48" customFormat="1" ht="14.25">
      <c r="A20" s="74" t="e">
        <f t="shared" si="0"/>
        <v>#REF!</v>
      </c>
      <c r="B20" s="63" t="e">
        <f>#REF!</f>
        <v>#REF!</v>
      </c>
      <c r="C20" s="49" t="s">
        <v>166</v>
      </c>
      <c r="D20" s="48" t="s">
        <v>58</v>
      </c>
      <c r="E20" s="48" t="s">
        <v>18</v>
      </c>
      <c r="F20" s="64" t="e">
        <f>#REF!</f>
        <v>#REF!</v>
      </c>
      <c r="G20" s="66">
        <v>39</v>
      </c>
      <c r="H20" s="63"/>
      <c r="I20" s="63"/>
      <c r="J20" s="63"/>
    </row>
    <row r="21" spans="1:10" s="48" customFormat="1" ht="14.25">
      <c r="A21" s="74" t="e">
        <f t="shared" si="0"/>
        <v>#REF!</v>
      </c>
      <c r="B21" s="63" t="e">
        <f>#REF!</f>
        <v>#REF!</v>
      </c>
      <c r="C21" s="49" t="s">
        <v>167</v>
      </c>
      <c r="D21" s="48" t="s">
        <v>58</v>
      </c>
      <c r="E21" s="48" t="s">
        <v>18</v>
      </c>
      <c r="F21" s="64" t="e">
        <f>#REF!</f>
        <v>#REF!</v>
      </c>
      <c r="G21" s="66">
        <v>40</v>
      </c>
      <c r="H21" s="63"/>
      <c r="I21" s="63"/>
      <c r="J21" s="63"/>
    </row>
    <row r="22" spans="1:10" s="48" customFormat="1" ht="14.25">
      <c r="A22" s="74" t="e">
        <f t="shared" si="0"/>
        <v>#REF!</v>
      </c>
      <c r="B22" s="63" t="e">
        <f>#REF!</f>
        <v>#REF!</v>
      </c>
      <c r="C22" s="49" t="s">
        <v>90</v>
      </c>
      <c r="D22" s="48" t="s">
        <v>58</v>
      </c>
      <c r="E22" s="48" t="s">
        <v>18</v>
      </c>
      <c r="F22" s="64" t="e">
        <f>#REF!</f>
        <v>#REF!</v>
      </c>
      <c r="G22" s="66">
        <v>41</v>
      </c>
      <c r="H22" s="63"/>
      <c r="I22" s="63"/>
      <c r="J22" s="63"/>
    </row>
    <row r="23" spans="1:10" s="48" customFormat="1" ht="14.25">
      <c r="A23" s="74" t="e">
        <f t="shared" si="0"/>
        <v>#REF!</v>
      </c>
      <c r="B23" s="63" t="e">
        <f>#REF!</f>
        <v>#REF!</v>
      </c>
      <c r="C23" s="49" t="s">
        <v>91</v>
      </c>
      <c r="D23" s="48" t="s">
        <v>58</v>
      </c>
      <c r="E23" s="48" t="s">
        <v>18</v>
      </c>
      <c r="F23" s="64" t="e">
        <f>#REF!</f>
        <v>#REF!</v>
      </c>
      <c r="G23" s="66">
        <v>42</v>
      </c>
      <c r="H23" s="63"/>
      <c r="I23" s="63"/>
      <c r="J23" s="63"/>
    </row>
    <row r="24" spans="1:10" s="48" customFormat="1" ht="14.25">
      <c r="A24" s="74" t="e">
        <f t="shared" si="0"/>
        <v>#REF!</v>
      </c>
      <c r="B24" s="63" t="e">
        <f>#REF!</f>
        <v>#REF!</v>
      </c>
      <c r="C24" s="49" t="s">
        <v>92</v>
      </c>
      <c r="D24" s="48" t="s">
        <v>58</v>
      </c>
      <c r="E24" s="48" t="s">
        <v>18</v>
      </c>
      <c r="F24" s="64" t="e">
        <f>#REF!</f>
        <v>#REF!</v>
      </c>
      <c r="G24" s="66">
        <v>43</v>
      </c>
      <c r="H24" s="63"/>
      <c r="I24" s="63"/>
      <c r="J24" s="63"/>
    </row>
    <row r="25" spans="1:10" s="48" customFormat="1" ht="14.25">
      <c r="A25" s="74" t="e">
        <f t="shared" si="0"/>
        <v>#REF!</v>
      </c>
      <c r="B25" s="63" t="e">
        <f>#REF!</f>
        <v>#REF!</v>
      </c>
      <c r="C25" s="49" t="s">
        <v>168</v>
      </c>
      <c r="D25" s="48" t="s">
        <v>58</v>
      </c>
      <c r="E25" s="48" t="s">
        <v>18</v>
      </c>
      <c r="F25" s="64" t="e">
        <f>#REF!</f>
        <v>#REF!</v>
      </c>
      <c r="G25" s="66">
        <v>49</v>
      </c>
      <c r="H25" s="63"/>
      <c r="I25" s="63"/>
      <c r="J25" s="63"/>
    </row>
    <row r="26" spans="1:10" s="48" customFormat="1" ht="14.25">
      <c r="A26" s="74" t="e">
        <f t="shared" si="0"/>
        <v>#REF!</v>
      </c>
      <c r="B26" s="63" t="e">
        <f>#REF!</f>
        <v>#REF!</v>
      </c>
      <c r="C26" s="49" t="s">
        <v>93</v>
      </c>
      <c r="D26" s="48" t="s">
        <v>59</v>
      </c>
      <c r="E26" s="48" t="s">
        <v>18</v>
      </c>
      <c r="F26" s="64" t="e">
        <f>#REF!</f>
        <v>#REF!</v>
      </c>
      <c r="G26" s="66">
        <v>51</v>
      </c>
      <c r="H26" s="63"/>
      <c r="I26" s="63"/>
      <c r="J26" s="63"/>
    </row>
    <row r="27" spans="1:10" s="48" customFormat="1" ht="14.25">
      <c r="A27" s="74" t="e">
        <f t="shared" si="0"/>
        <v>#REF!</v>
      </c>
      <c r="B27" s="63" t="e">
        <f>#REF!</f>
        <v>#REF!</v>
      </c>
      <c r="C27" s="49" t="s">
        <v>94</v>
      </c>
      <c r="D27" s="48" t="s">
        <v>59</v>
      </c>
      <c r="E27" s="48" t="s">
        <v>18</v>
      </c>
      <c r="F27" s="64" t="e">
        <f>#REF!</f>
        <v>#REF!</v>
      </c>
      <c r="G27" s="66">
        <v>53</v>
      </c>
      <c r="H27" s="63"/>
      <c r="I27" s="63"/>
      <c r="J27" s="63"/>
    </row>
    <row r="28" spans="1:10" s="48" customFormat="1" ht="14.25">
      <c r="A28" s="74" t="e">
        <f t="shared" si="0"/>
        <v>#REF!</v>
      </c>
      <c r="B28" s="63" t="e">
        <f>#REF!</f>
        <v>#REF!</v>
      </c>
      <c r="C28" s="49" t="s">
        <v>156</v>
      </c>
      <c r="D28" s="48" t="s">
        <v>59</v>
      </c>
      <c r="E28" s="48" t="s">
        <v>18</v>
      </c>
      <c r="F28" s="64" t="e">
        <f>#REF!</f>
        <v>#REF!</v>
      </c>
      <c r="G28" s="66">
        <v>54</v>
      </c>
      <c r="H28" s="63"/>
      <c r="I28" s="63"/>
      <c r="J28" s="63"/>
    </row>
    <row r="29" spans="1:10" s="48" customFormat="1" ht="14.25">
      <c r="A29" s="74" t="e">
        <f t="shared" si="0"/>
        <v>#REF!</v>
      </c>
      <c r="B29" s="63" t="e">
        <f>#REF!</f>
        <v>#REF!</v>
      </c>
      <c r="C29" s="49" t="s">
        <v>95</v>
      </c>
      <c r="D29" s="48" t="s">
        <v>59</v>
      </c>
      <c r="E29" s="48" t="s">
        <v>18</v>
      </c>
      <c r="F29" s="64" t="e">
        <f>#REF!</f>
        <v>#REF!</v>
      </c>
      <c r="G29" s="66">
        <v>58</v>
      </c>
      <c r="H29" s="63"/>
      <c r="I29" s="63"/>
      <c r="J29" s="63"/>
    </row>
    <row r="30" spans="1:10" s="48" customFormat="1" ht="14.25">
      <c r="A30" s="74" t="e">
        <f t="shared" si="0"/>
        <v>#REF!</v>
      </c>
      <c r="B30" s="63" t="e">
        <f>#REF!</f>
        <v>#REF!</v>
      </c>
      <c r="C30" s="49" t="s">
        <v>49</v>
      </c>
      <c r="D30" s="48" t="s">
        <v>59</v>
      </c>
      <c r="E30" s="48" t="s">
        <v>18</v>
      </c>
      <c r="F30" s="64" t="e">
        <f>#REF!</f>
        <v>#REF!</v>
      </c>
      <c r="G30" s="66">
        <v>60</v>
      </c>
      <c r="H30" s="63"/>
      <c r="I30" s="63"/>
      <c r="J30" s="63"/>
    </row>
    <row r="31" spans="1:10" s="48" customFormat="1" ht="14.25">
      <c r="A31" s="74" t="e">
        <f t="shared" si="0"/>
        <v>#REF!</v>
      </c>
      <c r="B31" s="63" t="e">
        <f>#REF!</f>
        <v>#REF!</v>
      </c>
      <c r="C31" s="49" t="s">
        <v>158</v>
      </c>
      <c r="D31" s="48" t="s">
        <v>59</v>
      </c>
      <c r="E31" s="48" t="s">
        <v>18</v>
      </c>
      <c r="F31" s="64" t="e">
        <f>#REF!</f>
        <v>#REF!</v>
      </c>
      <c r="G31" s="66">
        <v>61</v>
      </c>
      <c r="H31" s="63"/>
      <c r="I31" s="63"/>
      <c r="J31" s="63"/>
    </row>
    <row r="32" spans="1:10" s="48" customFormat="1" ht="14.25">
      <c r="A32" s="74" t="e">
        <f t="shared" si="0"/>
        <v>#REF!</v>
      </c>
      <c r="B32" s="63" t="e">
        <f>#REF!</f>
        <v>#REF!</v>
      </c>
      <c r="C32" s="49" t="s">
        <v>96</v>
      </c>
      <c r="D32" s="48" t="s">
        <v>59</v>
      </c>
      <c r="E32" s="48" t="s">
        <v>18</v>
      </c>
      <c r="F32" s="64" t="e">
        <f>#REF!</f>
        <v>#REF!</v>
      </c>
      <c r="G32" s="66">
        <v>62</v>
      </c>
      <c r="H32" s="63"/>
      <c r="I32" s="63"/>
      <c r="J32" s="63"/>
    </row>
    <row r="33" spans="1:10" s="48" customFormat="1" ht="14.25">
      <c r="A33" s="74" t="e">
        <f t="shared" si="0"/>
        <v>#REF!</v>
      </c>
      <c r="B33" s="63" t="e">
        <f>#REF!</f>
        <v>#REF!</v>
      </c>
      <c r="C33" s="49" t="s">
        <v>160</v>
      </c>
      <c r="D33" s="48" t="s">
        <v>59</v>
      </c>
      <c r="E33" s="48" t="s">
        <v>18</v>
      </c>
      <c r="F33" s="64" t="e">
        <f>#REF!</f>
        <v>#REF!</v>
      </c>
      <c r="G33" s="66">
        <v>63</v>
      </c>
      <c r="H33" s="63"/>
      <c r="I33" s="63"/>
      <c r="J33" s="63"/>
    </row>
    <row r="34" spans="1:10" s="48" customFormat="1" ht="14.25">
      <c r="A34" s="74" t="e">
        <f t="shared" si="0"/>
        <v>#REF!</v>
      </c>
      <c r="B34" s="63" t="e">
        <f>#REF!</f>
        <v>#REF!</v>
      </c>
      <c r="C34" s="49" t="s">
        <v>97</v>
      </c>
      <c r="D34" s="48" t="s">
        <v>59</v>
      </c>
      <c r="E34" s="48" t="s">
        <v>18</v>
      </c>
      <c r="F34" s="64" t="e">
        <f>#REF!</f>
        <v>#REF!</v>
      </c>
      <c r="G34" s="66">
        <v>69</v>
      </c>
      <c r="H34" s="63"/>
      <c r="I34" s="63"/>
      <c r="J34" s="63"/>
    </row>
    <row r="35" spans="1:10" s="48" customFormat="1" ht="14.25">
      <c r="A35" s="74" t="e">
        <f t="shared" si="0"/>
        <v>#REF!</v>
      </c>
      <c r="B35" s="63" t="e">
        <f>#REF!</f>
        <v>#REF!</v>
      </c>
      <c r="C35" s="49" t="s">
        <v>98</v>
      </c>
      <c r="D35" s="48" t="s">
        <v>60</v>
      </c>
      <c r="E35" s="48" t="s">
        <v>18</v>
      </c>
      <c r="F35" s="64" t="e">
        <f>#REF!</f>
        <v>#REF!</v>
      </c>
      <c r="G35" s="66">
        <v>71</v>
      </c>
      <c r="H35" s="63"/>
      <c r="I35" s="63"/>
      <c r="J35" s="63"/>
    </row>
    <row r="36" spans="1:10" s="48" customFormat="1" ht="14.25">
      <c r="A36" s="74" t="e">
        <f t="shared" si="0"/>
        <v>#REF!</v>
      </c>
      <c r="B36" s="63" t="e">
        <f>#REF!</f>
        <v>#REF!</v>
      </c>
      <c r="C36" s="49" t="s">
        <v>99</v>
      </c>
      <c r="D36" s="48" t="s">
        <v>60</v>
      </c>
      <c r="E36" s="48" t="s">
        <v>18</v>
      </c>
      <c r="F36" s="64" t="e">
        <f>#REF!</f>
        <v>#REF!</v>
      </c>
      <c r="G36" s="66">
        <v>72</v>
      </c>
      <c r="H36" s="63"/>
      <c r="I36" s="63"/>
      <c r="J36" s="63"/>
    </row>
    <row r="37" spans="1:10" s="48" customFormat="1" ht="14.25">
      <c r="A37" s="74" t="e">
        <f t="shared" si="0"/>
        <v>#REF!</v>
      </c>
      <c r="B37" s="63" t="e">
        <f>#REF!</f>
        <v>#REF!</v>
      </c>
      <c r="C37" s="49" t="s">
        <v>100</v>
      </c>
      <c r="D37" s="48" t="s">
        <v>60</v>
      </c>
      <c r="E37" s="48" t="s">
        <v>18</v>
      </c>
      <c r="F37" s="64" t="e">
        <f>#REF!</f>
        <v>#REF!</v>
      </c>
      <c r="G37" s="66">
        <v>73</v>
      </c>
      <c r="H37" s="63"/>
      <c r="I37" s="63"/>
      <c r="J37" s="63"/>
    </row>
    <row r="38" spans="1:10" s="48" customFormat="1" ht="14.25">
      <c r="A38" s="74" t="e">
        <f t="shared" si="0"/>
        <v>#REF!</v>
      </c>
      <c r="B38" s="63" t="e">
        <f>#REF!</f>
        <v>#REF!</v>
      </c>
      <c r="C38" s="49" t="s">
        <v>98</v>
      </c>
      <c r="D38" s="48" t="s">
        <v>61</v>
      </c>
      <c r="E38" s="48" t="s">
        <v>18</v>
      </c>
      <c r="F38" s="64" t="e">
        <f>#REF!</f>
        <v>#REF!</v>
      </c>
      <c r="G38" s="66">
        <v>81</v>
      </c>
      <c r="H38" s="63"/>
      <c r="I38" s="63"/>
      <c r="J38" s="63"/>
    </row>
    <row r="39" spans="1:10" s="48" customFormat="1" ht="14.25">
      <c r="A39" s="74" t="e">
        <f t="shared" si="0"/>
        <v>#REF!</v>
      </c>
      <c r="B39" s="63" t="e">
        <f>#REF!</f>
        <v>#REF!</v>
      </c>
      <c r="C39" s="49" t="s">
        <v>99</v>
      </c>
      <c r="D39" s="48" t="s">
        <v>61</v>
      </c>
      <c r="E39" s="48" t="s">
        <v>18</v>
      </c>
      <c r="F39" s="64" t="e">
        <f>#REF!</f>
        <v>#REF!</v>
      </c>
      <c r="G39" s="66">
        <v>82</v>
      </c>
      <c r="H39" s="63"/>
      <c r="I39" s="63"/>
      <c r="J39" s="63"/>
    </row>
    <row r="40" spans="1:10" s="48" customFormat="1" ht="14.25">
      <c r="A40" s="74" t="e">
        <f t="shared" si="0"/>
        <v>#REF!</v>
      </c>
      <c r="B40" s="63" t="e">
        <f>#REF!</f>
        <v>#REF!</v>
      </c>
      <c r="C40" s="49" t="s">
        <v>100</v>
      </c>
      <c r="D40" s="48" t="s">
        <v>61</v>
      </c>
      <c r="E40" s="48" t="s">
        <v>18</v>
      </c>
      <c r="F40" s="64" t="e">
        <f>#REF!</f>
        <v>#REF!</v>
      </c>
      <c r="G40" s="66">
        <v>83</v>
      </c>
      <c r="H40" s="63"/>
      <c r="I40" s="63"/>
      <c r="J40" s="63"/>
    </row>
    <row r="41" spans="1:10" s="48" customFormat="1" ht="14.25">
      <c r="A41" s="74" t="e">
        <f t="shared" si="0"/>
        <v>#REF!</v>
      </c>
      <c r="B41" s="63" t="e">
        <f>#REF!</f>
        <v>#REF!</v>
      </c>
      <c r="C41" s="49" t="s">
        <v>144</v>
      </c>
      <c r="D41" s="48" t="s">
        <v>62</v>
      </c>
      <c r="E41" s="48" t="s">
        <v>18</v>
      </c>
      <c r="F41" s="64" t="e">
        <f>#REF!</f>
        <v>#REF!</v>
      </c>
      <c r="G41" s="66">
        <v>92</v>
      </c>
      <c r="H41" s="63"/>
      <c r="I41" s="63"/>
      <c r="J41" s="63"/>
    </row>
    <row r="42" spans="1:10" s="48" customFormat="1" ht="14.25">
      <c r="A42" s="74" t="e">
        <f t="shared" si="0"/>
        <v>#REF!</v>
      </c>
      <c r="B42" s="63" t="e">
        <f>#REF!</f>
        <v>#REF!</v>
      </c>
      <c r="C42" s="49" t="s">
        <v>145</v>
      </c>
      <c r="D42" s="48" t="s">
        <v>62</v>
      </c>
      <c r="E42" s="48" t="s">
        <v>18</v>
      </c>
      <c r="F42" s="64" t="e">
        <f>#REF!</f>
        <v>#REF!</v>
      </c>
      <c r="G42" s="66">
        <v>93</v>
      </c>
      <c r="H42" s="63"/>
      <c r="I42" s="63"/>
      <c r="J42" s="63"/>
    </row>
    <row r="43" spans="1:10" s="48" customFormat="1" ht="14.25">
      <c r="A43" s="74" t="e">
        <f t="shared" si="0"/>
        <v>#REF!</v>
      </c>
      <c r="B43" s="63" t="e">
        <f>#REF!</f>
        <v>#REF!</v>
      </c>
      <c r="C43" s="49" t="s">
        <v>101</v>
      </c>
      <c r="D43" s="48" t="s">
        <v>62</v>
      </c>
      <c r="E43" s="48" t="s">
        <v>18</v>
      </c>
      <c r="F43" s="64" t="e">
        <f>#REF!</f>
        <v>#REF!</v>
      </c>
      <c r="G43" s="66">
        <v>94</v>
      </c>
      <c r="H43" s="63"/>
      <c r="I43" s="63"/>
      <c r="J43" s="63"/>
    </row>
    <row r="44" spans="1:10" s="48" customFormat="1" ht="14.25">
      <c r="A44" s="74" t="e">
        <f t="shared" si="0"/>
        <v>#REF!</v>
      </c>
      <c r="B44" s="63" t="e">
        <f>#REF!</f>
        <v>#REF!</v>
      </c>
      <c r="C44" s="49" t="s">
        <v>146</v>
      </c>
      <c r="D44" s="48" t="s">
        <v>62</v>
      </c>
      <c r="E44" s="48" t="s">
        <v>18</v>
      </c>
      <c r="F44" s="64" t="e">
        <f>#REF!</f>
        <v>#REF!</v>
      </c>
      <c r="G44" s="66">
        <v>95</v>
      </c>
      <c r="H44" s="63"/>
      <c r="I44" s="63"/>
      <c r="J44" s="63"/>
    </row>
    <row r="45" spans="1:10" s="48" customFormat="1" ht="14.25">
      <c r="A45" s="74" t="e">
        <f t="shared" si="0"/>
        <v>#REF!</v>
      </c>
      <c r="B45" s="63" t="e">
        <f>#REF!</f>
        <v>#REF!</v>
      </c>
      <c r="C45" s="51" t="s">
        <v>169</v>
      </c>
      <c r="D45" s="48" t="s">
        <v>41</v>
      </c>
      <c r="E45" s="48" t="s">
        <v>18</v>
      </c>
      <c r="F45" s="65" t="e">
        <f>IF(#REF!="XXXXX",0,#REF!)</f>
        <v>#REF!</v>
      </c>
      <c r="G45" s="66"/>
      <c r="H45" s="71">
        <v>11</v>
      </c>
      <c r="I45" s="63"/>
      <c r="J45" s="63">
        <v>0</v>
      </c>
    </row>
    <row r="46" spans="1:10" s="48" customFormat="1" ht="14.25">
      <c r="A46" s="74" t="e">
        <f t="shared" si="0"/>
        <v>#REF!</v>
      </c>
      <c r="B46" s="63" t="e">
        <f>#REF!</f>
        <v>#REF!</v>
      </c>
      <c r="C46" s="51" t="s">
        <v>169</v>
      </c>
      <c r="D46" s="48" t="s">
        <v>41</v>
      </c>
      <c r="E46" s="48" t="s">
        <v>18</v>
      </c>
      <c r="F46" s="65" t="e">
        <f>IF(#REF!="XXXXX",0,#REF!)</f>
        <v>#REF!</v>
      </c>
      <c r="G46" s="66"/>
      <c r="H46" s="71">
        <v>11</v>
      </c>
      <c r="I46" s="63"/>
      <c r="J46" s="63">
        <v>1</v>
      </c>
    </row>
    <row r="47" spans="1:10" s="48" customFormat="1" ht="14.25">
      <c r="A47" s="74" t="e">
        <f t="shared" si="0"/>
        <v>#REF!</v>
      </c>
      <c r="B47" s="63" t="e">
        <f>#REF!</f>
        <v>#REF!</v>
      </c>
      <c r="C47" s="51" t="s">
        <v>169</v>
      </c>
      <c r="D47" s="48" t="s">
        <v>41</v>
      </c>
      <c r="E47" s="48" t="s">
        <v>18</v>
      </c>
      <c r="F47" s="65" t="e">
        <f>IF(#REF!="XXXXX",0,#REF!)</f>
        <v>#REF!</v>
      </c>
      <c r="G47" s="66"/>
      <c r="H47" s="71">
        <v>11</v>
      </c>
      <c r="I47" s="63"/>
      <c r="J47" s="63">
        <v>2</v>
      </c>
    </row>
    <row r="48" spans="1:10" s="48" customFormat="1" ht="14.25">
      <c r="A48" s="74" t="e">
        <f t="shared" si="0"/>
        <v>#REF!</v>
      </c>
      <c r="B48" s="63" t="e">
        <f>#REF!</f>
        <v>#REF!</v>
      </c>
      <c r="C48" s="51" t="s">
        <v>169</v>
      </c>
      <c r="D48" s="48" t="s">
        <v>41</v>
      </c>
      <c r="E48" s="48" t="s">
        <v>18</v>
      </c>
      <c r="F48" s="65" t="e">
        <f>IF(#REF!="XXXXX",0,#REF!)</f>
        <v>#REF!</v>
      </c>
      <c r="G48" s="66"/>
      <c r="H48" s="71">
        <v>11</v>
      </c>
      <c r="I48" s="63"/>
      <c r="J48" s="63">
        <v>3</v>
      </c>
    </row>
    <row r="49" spans="1:10" s="48" customFormat="1" ht="14.25">
      <c r="A49" s="74" t="e">
        <f t="shared" si="0"/>
        <v>#REF!</v>
      </c>
      <c r="B49" s="63" t="e">
        <f>#REF!</f>
        <v>#REF!</v>
      </c>
      <c r="C49" s="51" t="s">
        <v>169</v>
      </c>
      <c r="D49" s="48" t="s">
        <v>41</v>
      </c>
      <c r="E49" s="48" t="s">
        <v>18</v>
      </c>
      <c r="F49" s="65" t="e">
        <f>IF(#REF!="XXXXX",0,#REF!)</f>
        <v>#REF!</v>
      </c>
      <c r="G49" s="66"/>
      <c r="H49" s="71">
        <v>11</v>
      </c>
      <c r="I49" s="63"/>
      <c r="J49" s="63">
        <v>4</v>
      </c>
    </row>
    <row r="50" spans="1:10" s="48" customFormat="1" ht="14.25">
      <c r="A50" s="74" t="e">
        <f t="shared" si="0"/>
        <v>#REF!</v>
      </c>
      <c r="B50" s="63" t="e">
        <f>#REF!</f>
        <v>#REF!</v>
      </c>
      <c r="C50" s="51" t="s">
        <v>169</v>
      </c>
      <c r="D50" s="48" t="s">
        <v>41</v>
      </c>
      <c r="E50" s="48" t="s">
        <v>18</v>
      </c>
      <c r="F50" s="65" t="e">
        <f>IF(#REF!="XXXXX",0,#REF!)</f>
        <v>#REF!</v>
      </c>
      <c r="G50" s="66"/>
      <c r="H50" s="71">
        <v>11</v>
      </c>
      <c r="I50" s="63"/>
      <c r="J50" s="63">
        <v>5</v>
      </c>
    </row>
    <row r="51" spans="1:10" s="48" customFormat="1" ht="14.25">
      <c r="A51" s="74" t="e">
        <f t="shared" si="0"/>
        <v>#REF!</v>
      </c>
      <c r="B51" s="63" t="e">
        <f>#REF!</f>
        <v>#REF!</v>
      </c>
      <c r="C51" s="51" t="s">
        <v>169</v>
      </c>
      <c r="D51" s="48" t="s">
        <v>41</v>
      </c>
      <c r="E51" s="48" t="s">
        <v>18</v>
      </c>
      <c r="F51" s="65" t="e">
        <f>IF(#REF!="XXXXX",0,#REF!)</f>
        <v>#REF!</v>
      </c>
      <c r="G51" s="66"/>
      <c r="H51" s="71">
        <v>11</v>
      </c>
      <c r="I51" s="63"/>
      <c r="J51" s="63">
        <v>7</v>
      </c>
    </row>
    <row r="52" spans="1:10" s="48" customFormat="1" ht="14.25">
      <c r="A52" s="74" t="e">
        <f t="shared" si="0"/>
        <v>#REF!</v>
      </c>
      <c r="B52" s="63" t="e">
        <f>#REF!</f>
        <v>#REF!</v>
      </c>
      <c r="C52" s="51" t="s">
        <v>169</v>
      </c>
      <c r="D52" s="48" t="s">
        <v>41</v>
      </c>
      <c r="E52" s="48" t="s">
        <v>18</v>
      </c>
      <c r="F52" s="65" t="e">
        <f>IF(#REF!="XXXXX",0,#REF!)</f>
        <v>#REF!</v>
      </c>
      <c r="G52" s="66"/>
      <c r="H52" s="71">
        <v>11</v>
      </c>
      <c r="I52" s="63"/>
      <c r="J52" s="63">
        <v>8</v>
      </c>
    </row>
    <row r="53" spans="1:10" s="48" customFormat="1" ht="14.25">
      <c r="A53" s="74" t="e">
        <f t="shared" si="0"/>
        <v>#REF!</v>
      </c>
      <c r="B53" s="63" t="e">
        <f>#REF!</f>
        <v>#REF!</v>
      </c>
      <c r="C53" s="51" t="s">
        <v>169</v>
      </c>
      <c r="D53" s="48" t="s">
        <v>41</v>
      </c>
      <c r="E53" s="48" t="s">
        <v>18</v>
      </c>
      <c r="F53" s="65" t="e">
        <f>IF(#REF!="XXXXX",0,#REF!)</f>
        <v>#REF!</v>
      </c>
      <c r="G53" s="66"/>
      <c r="H53" s="71">
        <v>11</v>
      </c>
      <c r="I53" s="63"/>
      <c r="J53" s="63">
        <v>9</v>
      </c>
    </row>
    <row r="54" spans="1:10" s="48" customFormat="1" ht="14.25">
      <c r="A54" s="74" t="e">
        <f t="shared" si="0"/>
        <v>#REF!</v>
      </c>
      <c r="B54" s="63" t="e">
        <f>#REF!</f>
        <v>#REF!</v>
      </c>
      <c r="C54" s="51" t="s">
        <v>170</v>
      </c>
      <c r="D54" s="48" t="s">
        <v>41</v>
      </c>
      <c r="E54" s="48" t="s">
        <v>18</v>
      </c>
      <c r="F54" s="65" t="e">
        <f>IF(#REF!="XXXXX",0,#REF!)</f>
        <v>#REF!</v>
      </c>
      <c r="G54" s="66"/>
      <c r="H54" s="71">
        <v>12</v>
      </c>
      <c r="I54" s="63"/>
      <c r="J54" s="63">
        <v>0</v>
      </c>
    </row>
    <row r="55" spans="1:10" s="48" customFormat="1" ht="14.25">
      <c r="A55" s="74" t="e">
        <f t="shared" si="0"/>
        <v>#REF!</v>
      </c>
      <c r="B55" s="63" t="e">
        <f>#REF!</f>
        <v>#REF!</v>
      </c>
      <c r="C55" s="51" t="s">
        <v>170</v>
      </c>
      <c r="D55" s="48" t="s">
        <v>41</v>
      </c>
      <c r="E55" s="48" t="s">
        <v>18</v>
      </c>
      <c r="F55" s="65" t="e">
        <f>IF(#REF!="XXXXX",0,#REF!)</f>
        <v>#REF!</v>
      </c>
      <c r="G55" s="66"/>
      <c r="H55" s="71">
        <v>12</v>
      </c>
      <c r="I55" s="63"/>
      <c r="J55" s="63">
        <v>1</v>
      </c>
    </row>
    <row r="56" spans="1:10" s="48" customFormat="1" ht="14.25">
      <c r="A56" s="74" t="e">
        <f t="shared" si="0"/>
        <v>#REF!</v>
      </c>
      <c r="B56" s="63" t="e">
        <f>#REF!</f>
        <v>#REF!</v>
      </c>
      <c r="C56" s="51" t="s">
        <v>170</v>
      </c>
      <c r="D56" s="48" t="s">
        <v>41</v>
      </c>
      <c r="E56" s="48" t="s">
        <v>18</v>
      </c>
      <c r="F56" s="65" t="e">
        <f>IF(#REF!="XXXXX",0,#REF!)</f>
        <v>#REF!</v>
      </c>
      <c r="G56" s="66"/>
      <c r="H56" s="71">
        <v>12</v>
      </c>
      <c r="I56" s="63"/>
      <c r="J56" s="63">
        <v>2</v>
      </c>
    </row>
    <row r="57" spans="1:10" s="48" customFormat="1" ht="14.25">
      <c r="A57" s="74" t="e">
        <f t="shared" si="0"/>
        <v>#REF!</v>
      </c>
      <c r="B57" s="63" t="e">
        <f>#REF!</f>
        <v>#REF!</v>
      </c>
      <c r="C57" s="51" t="s">
        <v>170</v>
      </c>
      <c r="D57" s="48" t="s">
        <v>41</v>
      </c>
      <c r="E57" s="48" t="s">
        <v>18</v>
      </c>
      <c r="F57" s="65" t="e">
        <f>IF(#REF!="XXXXX",0,#REF!)</f>
        <v>#REF!</v>
      </c>
      <c r="G57" s="66"/>
      <c r="H57" s="71">
        <v>12</v>
      </c>
      <c r="I57" s="63"/>
      <c r="J57" s="63">
        <v>3</v>
      </c>
    </row>
    <row r="58" spans="1:10" s="48" customFormat="1" ht="14.25">
      <c r="A58" s="74" t="e">
        <f t="shared" si="0"/>
        <v>#REF!</v>
      </c>
      <c r="B58" s="63" t="e">
        <f>#REF!</f>
        <v>#REF!</v>
      </c>
      <c r="C58" s="51" t="s">
        <v>170</v>
      </c>
      <c r="D58" s="48" t="s">
        <v>41</v>
      </c>
      <c r="E58" s="48" t="s">
        <v>18</v>
      </c>
      <c r="F58" s="65" t="e">
        <f>IF(#REF!="XXXXX",0,#REF!)</f>
        <v>#REF!</v>
      </c>
      <c r="G58" s="66"/>
      <c r="H58" s="71">
        <v>12</v>
      </c>
      <c r="I58" s="63"/>
      <c r="J58" s="63">
        <v>4</v>
      </c>
    </row>
    <row r="59" spans="1:10" s="48" customFormat="1" ht="14.25">
      <c r="A59" s="74" t="e">
        <f t="shared" si="0"/>
        <v>#REF!</v>
      </c>
      <c r="B59" s="63" t="e">
        <f>#REF!</f>
        <v>#REF!</v>
      </c>
      <c r="C59" s="51" t="s">
        <v>170</v>
      </c>
      <c r="D59" s="48" t="s">
        <v>41</v>
      </c>
      <c r="E59" s="48" t="s">
        <v>18</v>
      </c>
      <c r="F59" s="65" t="e">
        <f>IF(#REF!="XXXXX",0,#REF!)</f>
        <v>#REF!</v>
      </c>
      <c r="G59" s="66"/>
      <c r="H59" s="71">
        <v>12</v>
      </c>
      <c r="I59" s="63"/>
      <c r="J59" s="63">
        <v>5</v>
      </c>
    </row>
    <row r="60" spans="1:10" s="48" customFormat="1" ht="14.25">
      <c r="A60" s="74" t="e">
        <f t="shared" si="0"/>
        <v>#REF!</v>
      </c>
      <c r="B60" s="63" t="e">
        <f>#REF!</f>
        <v>#REF!</v>
      </c>
      <c r="C60" s="51" t="s">
        <v>170</v>
      </c>
      <c r="D60" s="48" t="s">
        <v>41</v>
      </c>
      <c r="E60" s="48" t="s">
        <v>18</v>
      </c>
      <c r="F60" s="65" t="e">
        <f>IF(#REF!="XXXXX",0,#REF!)</f>
        <v>#REF!</v>
      </c>
      <c r="G60" s="66"/>
      <c r="H60" s="71">
        <v>12</v>
      </c>
      <c r="I60" s="63"/>
      <c r="J60" s="63">
        <v>7</v>
      </c>
    </row>
    <row r="61" spans="1:10" s="48" customFormat="1" ht="14.25">
      <c r="A61" s="74" t="e">
        <f t="shared" si="0"/>
        <v>#REF!</v>
      </c>
      <c r="B61" s="63" t="e">
        <f>#REF!</f>
        <v>#REF!</v>
      </c>
      <c r="C61" s="51" t="s">
        <v>170</v>
      </c>
      <c r="D61" s="48" t="s">
        <v>41</v>
      </c>
      <c r="E61" s="48" t="s">
        <v>18</v>
      </c>
      <c r="F61" s="65" t="e">
        <f>IF(#REF!="XXXXX",0,#REF!)</f>
        <v>#REF!</v>
      </c>
      <c r="G61" s="66"/>
      <c r="H61" s="71">
        <v>12</v>
      </c>
      <c r="I61" s="63"/>
      <c r="J61" s="63">
        <v>8</v>
      </c>
    </row>
    <row r="62" spans="1:10" s="48" customFormat="1" ht="14.25">
      <c r="A62" s="74" t="e">
        <f t="shared" si="0"/>
        <v>#REF!</v>
      </c>
      <c r="B62" s="63" t="e">
        <f>#REF!</f>
        <v>#REF!</v>
      </c>
      <c r="C62" s="51" t="s">
        <v>170</v>
      </c>
      <c r="D62" s="48" t="s">
        <v>41</v>
      </c>
      <c r="E62" s="48" t="s">
        <v>18</v>
      </c>
      <c r="F62" s="65" t="e">
        <f>IF(#REF!="XXXXX",0,#REF!)</f>
        <v>#REF!</v>
      </c>
      <c r="G62" s="66"/>
      <c r="H62" s="71">
        <v>12</v>
      </c>
      <c r="I62" s="63"/>
      <c r="J62" s="63">
        <v>9</v>
      </c>
    </row>
    <row r="63" spans="1:10" s="48" customFormat="1" ht="14.25">
      <c r="A63" s="74" t="e">
        <f t="shared" si="0"/>
        <v>#REF!</v>
      </c>
      <c r="B63" s="63" t="e">
        <f>#REF!</f>
        <v>#REF!</v>
      </c>
      <c r="C63" s="51" t="s">
        <v>171</v>
      </c>
      <c r="D63" s="48" t="s">
        <v>41</v>
      </c>
      <c r="E63" s="48" t="s">
        <v>18</v>
      </c>
      <c r="F63" s="65" t="e">
        <f>IF(#REF!="XXXXX",0,#REF!)</f>
        <v>#REF!</v>
      </c>
      <c r="G63" s="66"/>
      <c r="H63" s="71">
        <v>13</v>
      </c>
      <c r="I63" s="63"/>
      <c r="J63" s="63">
        <v>0</v>
      </c>
    </row>
    <row r="64" spans="1:10" s="48" customFormat="1" ht="14.25">
      <c r="A64" s="74" t="e">
        <f t="shared" si="0"/>
        <v>#REF!</v>
      </c>
      <c r="B64" s="63" t="e">
        <f>#REF!</f>
        <v>#REF!</v>
      </c>
      <c r="C64" s="51" t="s">
        <v>171</v>
      </c>
      <c r="D64" s="48" t="s">
        <v>41</v>
      </c>
      <c r="E64" s="48" t="s">
        <v>18</v>
      </c>
      <c r="F64" s="65" t="e">
        <f>IF(#REF!="XXXXX",0,#REF!)</f>
        <v>#REF!</v>
      </c>
      <c r="G64" s="66"/>
      <c r="H64" s="71">
        <v>13</v>
      </c>
      <c r="I64" s="63"/>
      <c r="J64" s="63">
        <v>1</v>
      </c>
    </row>
    <row r="65" spans="1:10" s="48" customFormat="1" ht="14.25">
      <c r="A65" s="74" t="e">
        <f t="shared" si="0"/>
        <v>#REF!</v>
      </c>
      <c r="B65" s="63" t="e">
        <f>#REF!</f>
        <v>#REF!</v>
      </c>
      <c r="C65" s="51" t="s">
        <v>171</v>
      </c>
      <c r="D65" s="48" t="s">
        <v>41</v>
      </c>
      <c r="E65" s="48" t="s">
        <v>18</v>
      </c>
      <c r="F65" s="65" t="e">
        <f>IF(#REF!="XXXXX",0,#REF!)</f>
        <v>#REF!</v>
      </c>
      <c r="G65" s="66"/>
      <c r="H65" s="71">
        <v>13</v>
      </c>
      <c r="I65" s="63"/>
      <c r="J65" s="63">
        <v>2</v>
      </c>
    </row>
    <row r="66" spans="1:10" s="48" customFormat="1" ht="14.25">
      <c r="A66" s="74" t="e">
        <f t="shared" si="0"/>
        <v>#REF!</v>
      </c>
      <c r="B66" s="63" t="e">
        <f>#REF!</f>
        <v>#REF!</v>
      </c>
      <c r="C66" s="51" t="s">
        <v>171</v>
      </c>
      <c r="D66" s="48" t="s">
        <v>41</v>
      </c>
      <c r="E66" s="48" t="s">
        <v>18</v>
      </c>
      <c r="F66" s="65" t="e">
        <f>IF(#REF!="XXXXX",0,#REF!)</f>
        <v>#REF!</v>
      </c>
      <c r="G66" s="66"/>
      <c r="H66" s="71">
        <v>13</v>
      </c>
      <c r="I66" s="63"/>
      <c r="J66" s="63">
        <v>3</v>
      </c>
    </row>
    <row r="67" spans="1:10" s="48" customFormat="1" ht="14.25">
      <c r="A67" s="74" t="e">
        <f t="shared" si="0"/>
        <v>#REF!</v>
      </c>
      <c r="B67" s="63" t="e">
        <f>#REF!</f>
        <v>#REF!</v>
      </c>
      <c r="C67" s="51" t="s">
        <v>171</v>
      </c>
      <c r="D67" s="48" t="s">
        <v>41</v>
      </c>
      <c r="E67" s="48" t="s">
        <v>18</v>
      </c>
      <c r="F67" s="65" t="e">
        <f>IF(#REF!="XXXXX",0,#REF!)</f>
        <v>#REF!</v>
      </c>
      <c r="G67" s="66"/>
      <c r="H67" s="71">
        <v>13</v>
      </c>
      <c r="I67" s="63"/>
      <c r="J67" s="63">
        <v>4</v>
      </c>
    </row>
    <row r="68" spans="1:10" s="48" customFormat="1" ht="14.25">
      <c r="A68" s="74" t="e">
        <f t="shared" si="0"/>
        <v>#REF!</v>
      </c>
      <c r="B68" s="63" t="e">
        <f>#REF!</f>
        <v>#REF!</v>
      </c>
      <c r="C68" s="51" t="s">
        <v>171</v>
      </c>
      <c r="D68" s="48" t="s">
        <v>41</v>
      </c>
      <c r="E68" s="48" t="s">
        <v>18</v>
      </c>
      <c r="F68" s="65" t="e">
        <f>IF(#REF!="XXXXX",0,#REF!)</f>
        <v>#REF!</v>
      </c>
      <c r="G68" s="66"/>
      <c r="H68" s="71">
        <v>13</v>
      </c>
      <c r="I68" s="63"/>
      <c r="J68" s="63">
        <v>5</v>
      </c>
    </row>
    <row r="69" spans="1:10" s="48" customFormat="1" ht="14.25">
      <c r="A69" s="74" t="e">
        <f t="shared" ref="A69:A132" si="1">A68</f>
        <v>#REF!</v>
      </c>
      <c r="B69" s="63" t="e">
        <f>#REF!</f>
        <v>#REF!</v>
      </c>
      <c r="C69" s="51" t="s">
        <v>171</v>
      </c>
      <c r="D69" s="48" t="s">
        <v>41</v>
      </c>
      <c r="E69" s="48" t="s">
        <v>18</v>
      </c>
      <c r="F69" s="65" t="e">
        <f>IF(#REF!="XXXXX",0,#REF!)</f>
        <v>#REF!</v>
      </c>
      <c r="G69" s="66"/>
      <c r="H69" s="71">
        <v>13</v>
      </c>
      <c r="I69" s="63"/>
      <c r="J69" s="63">
        <v>7</v>
      </c>
    </row>
    <row r="70" spans="1:10" s="48" customFormat="1" ht="14.25">
      <c r="A70" s="74" t="e">
        <f t="shared" si="1"/>
        <v>#REF!</v>
      </c>
      <c r="B70" s="63" t="e">
        <f>#REF!</f>
        <v>#REF!</v>
      </c>
      <c r="C70" s="51" t="s">
        <v>171</v>
      </c>
      <c r="D70" s="48" t="s">
        <v>41</v>
      </c>
      <c r="E70" s="48" t="s">
        <v>18</v>
      </c>
      <c r="F70" s="65" t="e">
        <f>IF(#REF!="XXXXX",0,#REF!)</f>
        <v>#REF!</v>
      </c>
      <c r="G70" s="66"/>
      <c r="H70" s="71">
        <v>13</v>
      </c>
      <c r="I70" s="63"/>
      <c r="J70" s="63">
        <v>8</v>
      </c>
    </row>
    <row r="71" spans="1:10" s="48" customFormat="1" ht="14.25">
      <c r="A71" s="74" t="e">
        <f t="shared" si="1"/>
        <v>#REF!</v>
      </c>
      <c r="B71" s="63" t="e">
        <f>#REF!</f>
        <v>#REF!</v>
      </c>
      <c r="C71" s="51" t="s">
        <v>171</v>
      </c>
      <c r="D71" s="48" t="s">
        <v>41</v>
      </c>
      <c r="E71" s="48" t="s">
        <v>18</v>
      </c>
      <c r="F71" s="65" t="e">
        <f>IF(#REF!="XXXXX",0,#REF!)</f>
        <v>#REF!</v>
      </c>
      <c r="G71" s="66"/>
      <c r="H71" s="71">
        <v>13</v>
      </c>
      <c r="I71" s="63"/>
      <c r="J71" s="63">
        <v>9</v>
      </c>
    </row>
    <row r="72" spans="1:10" s="48" customFormat="1" ht="14.25">
      <c r="A72" s="74" t="e">
        <f t="shared" si="1"/>
        <v>#REF!</v>
      </c>
      <c r="B72" s="63" t="e">
        <f>#REF!</f>
        <v>#REF!</v>
      </c>
      <c r="C72" s="51" t="s">
        <v>172</v>
      </c>
      <c r="D72" s="48" t="s">
        <v>41</v>
      </c>
      <c r="E72" s="48" t="s">
        <v>18</v>
      </c>
      <c r="F72" s="65" t="e">
        <f>IF(#REF!="XXXXX",0,#REF!)</f>
        <v>#REF!</v>
      </c>
      <c r="G72" s="66"/>
      <c r="H72" s="71">
        <v>14</v>
      </c>
      <c r="I72" s="63"/>
      <c r="J72" s="63">
        <v>0</v>
      </c>
    </row>
    <row r="73" spans="1:10" s="48" customFormat="1" ht="14.25">
      <c r="A73" s="74" t="e">
        <f t="shared" si="1"/>
        <v>#REF!</v>
      </c>
      <c r="B73" s="63" t="e">
        <f>#REF!</f>
        <v>#REF!</v>
      </c>
      <c r="C73" s="51" t="s">
        <v>172</v>
      </c>
      <c r="D73" s="48" t="s">
        <v>41</v>
      </c>
      <c r="E73" s="48" t="s">
        <v>18</v>
      </c>
      <c r="F73" s="65" t="e">
        <f>IF(#REF!="XXXXX",0,#REF!)</f>
        <v>#REF!</v>
      </c>
      <c r="G73" s="66"/>
      <c r="H73" s="71">
        <v>14</v>
      </c>
      <c r="I73" s="63"/>
      <c r="J73" s="63">
        <v>1</v>
      </c>
    </row>
    <row r="74" spans="1:10" s="48" customFormat="1" ht="14.25">
      <c r="A74" s="74" t="e">
        <f t="shared" si="1"/>
        <v>#REF!</v>
      </c>
      <c r="B74" s="63" t="e">
        <f>#REF!</f>
        <v>#REF!</v>
      </c>
      <c r="C74" s="51" t="s">
        <v>172</v>
      </c>
      <c r="D74" s="48" t="s">
        <v>41</v>
      </c>
      <c r="E74" s="48" t="s">
        <v>18</v>
      </c>
      <c r="F74" s="65" t="e">
        <f>IF(#REF!="XXXXX",0,#REF!)</f>
        <v>#REF!</v>
      </c>
      <c r="G74" s="66"/>
      <c r="H74" s="71">
        <v>14</v>
      </c>
      <c r="I74" s="63"/>
      <c r="J74" s="63">
        <v>2</v>
      </c>
    </row>
    <row r="75" spans="1:10" s="48" customFormat="1" ht="14.25">
      <c r="A75" s="74" t="e">
        <f t="shared" si="1"/>
        <v>#REF!</v>
      </c>
      <c r="B75" s="63" t="e">
        <f>#REF!</f>
        <v>#REF!</v>
      </c>
      <c r="C75" s="51" t="s">
        <v>172</v>
      </c>
      <c r="D75" s="48" t="s">
        <v>41</v>
      </c>
      <c r="E75" s="48" t="s">
        <v>18</v>
      </c>
      <c r="F75" s="65" t="e">
        <f>IF(#REF!="XXXXX",0,#REF!)</f>
        <v>#REF!</v>
      </c>
      <c r="G75" s="66"/>
      <c r="H75" s="71">
        <v>14</v>
      </c>
      <c r="I75" s="63"/>
      <c r="J75" s="63">
        <v>3</v>
      </c>
    </row>
    <row r="76" spans="1:10" s="48" customFormat="1" ht="14.25">
      <c r="A76" s="74" t="e">
        <f t="shared" si="1"/>
        <v>#REF!</v>
      </c>
      <c r="B76" s="63" t="e">
        <f>#REF!</f>
        <v>#REF!</v>
      </c>
      <c r="C76" s="51" t="s">
        <v>172</v>
      </c>
      <c r="D76" s="48" t="s">
        <v>41</v>
      </c>
      <c r="E76" s="48" t="s">
        <v>18</v>
      </c>
      <c r="F76" s="65" t="e">
        <f>IF(#REF!="XXXXX",0,#REF!)</f>
        <v>#REF!</v>
      </c>
      <c r="G76" s="66"/>
      <c r="H76" s="71">
        <v>14</v>
      </c>
      <c r="I76" s="63"/>
      <c r="J76" s="63">
        <v>4</v>
      </c>
    </row>
    <row r="77" spans="1:10" s="48" customFormat="1" ht="14.25">
      <c r="A77" s="74" t="e">
        <f t="shared" si="1"/>
        <v>#REF!</v>
      </c>
      <c r="B77" s="63" t="e">
        <f>#REF!</f>
        <v>#REF!</v>
      </c>
      <c r="C77" s="51" t="s">
        <v>172</v>
      </c>
      <c r="D77" s="48" t="s">
        <v>41</v>
      </c>
      <c r="E77" s="48" t="s">
        <v>18</v>
      </c>
      <c r="F77" s="65" t="e">
        <f>IF(#REF!="XXXXX",0,#REF!)</f>
        <v>#REF!</v>
      </c>
      <c r="G77" s="66"/>
      <c r="H77" s="71">
        <v>14</v>
      </c>
      <c r="I77" s="63"/>
      <c r="J77" s="63">
        <v>5</v>
      </c>
    </row>
    <row r="78" spans="1:10" s="48" customFormat="1" ht="14.25">
      <c r="A78" s="74" t="e">
        <f t="shared" si="1"/>
        <v>#REF!</v>
      </c>
      <c r="B78" s="63" t="e">
        <f>#REF!</f>
        <v>#REF!</v>
      </c>
      <c r="C78" s="51" t="s">
        <v>172</v>
      </c>
      <c r="D78" s="48" t="s">
        <v>41</v>
      </c>
      <c r="E78" s="48" t="s">
        <v>18</v>
      </c>
      <c r="F78" s="65" t="e">
        <f>IF(#REF!="XXXXX",0,#REF!)</f>
        <v>#REF!</v>
      </c>
      <c r="G78" s="66"/>
      <c r="H78" s="71">
        <v>14</v>
      </c>
      <c r="I78" s="63"/>
      <c r="J78" s="63">
        <v>7</v>
      </c>
    </row>
    <row r="79" spans="1:10" s="48" customFormat="1" ht="14.25">
      <c r="A79" s="74" t="e">
        <f t="shared" si="1"/>
        <v>#REF!</v>
      </c>
      <c r="B79" s="63" t="e">
        <f>#REF!</f>
        <v>#REF!</v>
      </c>
      <c r="C79" s="51" t="s">
        <v>172</v>
      </c>
      <c r="D79" s="48" t="s">
        <v>41</v>
      </c>
      <c r="E79" s="48" t="s">
        <v>18</v>
      </c>
      <c r="F79" s="65" t="e">
        <f>IF(#REF!="XXXXX",0,#REF!)</f>
        <v>#REF!</v>
      </c>
      <c r="G79" s="66"/>
      <c r="H79" s="71">
        <v>14</v>
      </c>
      <c r="I79" s="63"/>
      <c r="J79" s="63">
        <v>8</v>
      </c>
    </row>
    <row r="80" spans="1:10" s="48" customFormat="1" ht="14.25">
      <c r="A80" s="74" t="e">
        <f t="shared" si="1"/>
        <v>#REF!</v>
      </c>
      <c r="B80" s="63" t="e">
        <f>#REF!</f>
        <v>#REF!</v>
      </c>
      <c r="C80" s="51" t="s">
        <v>172</v>
      </c>
      <c r="D80" s="48" t="s">
        <v>41</v>
      </c>
      <c r="E80" s="48" t="s">
        <v>18</v>
      </c>
      <c r="F80" s="65" t="e">
        <f>IF(#REF!="XXXXX",0,#REF!)</f>
        <v>#REF!</v>
      </c>
      <c r="G80" s="66"/>
      <c r="H80" s="71">
        <v>14</v>
      </c>
      <c r="I80" s="63"/>
      <c r="J80" s="63">
        <v>9</v>
      </c>
    </row>
    <row r="81" spans="1:10" s="48" customFormat="1" ht="15" customHeight="1">
      <c r="A81" s="74" t="e">
        <f t="shared" si="1"/>
        <v>#REF!</v>
      </c>
      <c r="B81" s="63" t="e">
        <f>#REF!</f>
        <v>#REF!</v>
      </c>
      <c r="C81" s="51" t="s">
        <v>143</v>
      </c>
      <c r="D81" s="48" t="s">
        <v>41</v>
      </c>
      <c r="E81" s="48" t="s">
        <v>18</v>
      </c>
      <c r="F81" s="65" t="e">
        <f>IF(#REF!="XXXXX",0,#REF!)</f>
        <v>#REF!</v>
      </c>
      <c r="G81" s="66"/>
      <c r="H81" s="71">
        <v>15</v>
      </c>
      <c r="I81" s="63"/>
      <c r="J81" s="63">
        <v>0</v>
      </c>
    </row>
    <row r="82" spans="1:10" s="48" customFormat="1" ht="15" customHeight="1">
      <c r="A82" s="74" t="e">
        <f t="shared" si="1"/>
        <v>#REF!</v>
      </c>
      <c r="B82" s="63" t="e">
        <f>#REF!</f>
        <v>#REF!</v>
      </c>
      <c r="C82" s="51" t="s">
        <v>143</v>
      </c>
      <c r="D82" s="48" t="s">
        <v>41</v>
      </c>
      <c r="E82" s="48" t="s">
        <v>18</v>
      </c>
      <c r="F82" s="65" t="e">
        <f>IF(#REF!="XXXXX",0,#REF!)</f>
        <v>#REF!</v>
      </c>
      <c r="G82" s="66"/>
      <c r="H82" s="71">
        <v>15</v>
      </c>
      <c r="I82" s="63"/>
      <c r="J82" s="63">
        <v>1</v>
      </c>
    </row>
    <row r="83" spans="1:10" s="48" customFormat="1" ht="15" customHeight="1">
      <c r="A83" s="74" t="e">
        <f t="shared" si="1"/>
        <v>#REF!</v>
      </c>
      <c r="B83" s="63" t="e">
        <f>#REF!</f>
        <v>#REF!</v>
      </c>
      <c r="C83" s="51" t="s">
        <v>143</v>
      </c>
      <c r="D83" s="48" t="s">
        <v>41</v>
      </c>
      <c r="E83" s="48" t="s">
        <v>18</v>
      </c>
      <c r="F83" s="65" t="e">
        <f>IF(#REF!="XXXXX",0,#REF!)</f>
        <v>#REF!</v>
      </c>
      <c r="G83" s="66"/>
      <c r="H83" s="71">
        <v>15</v>
      </c>
      <c r="I83" s="63"/>
      <c r="J83" s="63">
        <v>2</v>
      </c>
    </row>
    <row r="84" spans="1:10" s="48" customFormat="1" ht="15" customHeight="1">
      <c r="A84" s="74" t="e">
        <f t="shared" si="1"/>
        <v>#REF!</v>
      </c>
      <c r="B84" s="63" t="e">
        <f>#REF!</f>
        <v>#REF!</v>
      </c>
      <c r="C84" s="51" t="s">
        <v>143</v>
      </c>
      <c r="D84" s="48" t="s">
        <v>41</v>
      </c>
      <c r="E84" s="48" t="s">
        <v>18</v>
      </c>
      <c r="F84" s="65" t="e">
        <f>IF(#REF!="XXXXX",0,#REF!)</f>
        <v>#REF!</v>
      </c>
      <c r="G84" s="66"/>
      <c r="H84" s="71">
        <v>15</v>
      </c>
      <c r="I84" s="63"/>
      <c r="J84" s="63">
        <v>3</v>
      </c>
    </row>
    <row r="85" spans="1:10" s="48" customFormat="1" ht="15" customHeight="1">
      <c r="A85" s="74" t="e">
        <f t="shared" si="1"/>
        <v>#REF!</v>
      </c>
      <c r="B85" s="63" t="e">
        <f>#REF!</f>
        <v>#REF!</v>
      </c>
      <c r="C85" s="51" t="s">
        <v>143</v>
      </c>
      <c r="D85" s="48" t="s">
        <v>41</v>
      </c>
      <c r="E85" s="48" t="s">
        <v>18</v>
      </c>
      <c r="F85" s="65" t="e">
        <f>IF(#REF!="XXXXX",0,#REF!)</f>
        <v>#REF!</v>
      </c>
      <c r="G85" s="66"/>
      <c r="H85" s="71">
        <v>15</v>
      </c>
      <c r="I85" s="63"/>
      <c r="J85" s="63">
        <v>4</v>
      </c>
    </row>
    <row r="86" spans="1:10" s="48" customFormat="1" ht="15" customHeight="1">
      <c r="A86" s="74" t="e">
        <f t="shared" si="1"/>
        <v>#REF!</v>
      </c>
      <c r="B86" s="63" t="e">
        <f>#REF!</f>
        <v>#REF!</v>
      </c>
      <c r="C86" s="51" t="s">
        <v>143</v>
      </c>
      <c r="D86" s="48" t="s">
        <v>41</v>
      </c>
      <c r="E86" s="48" t="s">
        <v>18</v>
      </c>
      <c r="F86" s="65" t="e">
        <f>IF(#REF!="XXXXX",0,#REF!)</f>
        <v>#REF!</v>
      </c>
      <c r="G86" s="66"/>
      <c r="H86" s="71">
        <v>15</v>
      </c>
      <c r="I86" s="63"/>
      <c r="J86" s="63">
        <v>5</v>
      </c>
    </row>
    <row r="87" spans="1:10" s="48" customFormat="1" ht="15" customHeight="1">
      <c r="A87" s="74" t="e">
        <f t="shared" si="1"/>
        <v>#REF!</v>
      </c>
      <c r="B87" s="63" t="e">
        <f>#REF!</f>
        <v>#REF!</v>
      </c>
      <c r="C87" s="51" t="s">
        <v>143</v>
      </c>
      <c r="D87" s="48" t="s">
        <v>41</v>
      </c>
      <c r="E87" s="48" t="s">
        <v>18</v>
      </c>
      <c r="F87" s="65" t="e">
        <f>IF(#REF!="XXXXX",0,#REF!)</f>
        <v>#REF!</v>
      </c>
      <c r="G87" s="66"/>
      <c r="H87" s="71">
        <v>15</v>
      </c>
      <c r="I87" s="63"/>
      <c r="J87" s="63">
        <v>7</v>
      </c>
    </row>
    <row r="88" spans="1:10" s="48" customFormat="1" ht="15" customHeight="1">
      <c r="A88" s="74" t="e">
        <f t="shared" si="1"/>
        <v>#REF!</v>
      </c>
      <c r="B88" s="63" t="e">
        <f>#REF!</f>
        <v>#REF!</v>
      </c>
      <c r="C88" s="51" t="s">
        <v>143</v>
      </c>
      <c r="D88" s="48" t="s">
        <v>41</v>
      </c>
      <c r="E88" s="48" t="s">
        <v>18</v>
      </c>
      <c r="F88" s="65" t="e">
        <f>IF(#REF!="XXXXX",0,#REF!)</f>
        <v>#REF!</v>
      </c>
      <c r="G88" s="66"/>
      <c r="H88" s="71">
        <v>15</v>
      </c>
      <c r="I88" s="63"/>
      <c r="J88" s="63">
        <v>8</v>
      </c>
    </row>
    <row r="89" spans="1:10" s="48" customFormat="1" ht="15" customHeight="1">
      <c r="A89" s="74" t="e">
        <f t="shared" si="1"/>
        <v>#REF!</v>
      </c>
      <c r="B89" s="63" t="e">
        <f>#REF!</f>
        <v>#REF!</v>
      </c>
      <c r="C89" s="51" t="s">
        <v>143</v>
      </c>
      <c r="D89" s="48" t="s">
        <v>41</v>
      </c>
      <c r="E89" s="48" t="s">
        <v>18</v>
      </c>
      <c r="F89" s="65" t="e">
        <f>IF(#REF!="XXXXX",0,#REF!)</f>
        <v>#REF!</v>
      </c>
      <c r="G89" s="66"/>
      <c r="H89" s="71">
        <v>15</v>
      </c>
      <c r="I89" s="63"/>
      <c r="J89" s="63">
        <v>9</v>
      </c>
    </row>
    <row r="90" spans="1:10" s="48" customFormat="1" ht="14.25">
      <c r="A90" s="74" t="e">
        <f t="shared" si="1"/>
        <v>#REF!</v>
      </c>
      <c r="B90" s="63" t="e">
        <f>#REF!</f>
        <v>#REF!</v>
      </c>
      <c r="C90" s="51" t="s">
        <v>174</v>
      </c>
      <c r="D90" s="48" t="s">
        <v>41</v>
      </c>
      <c r="E90" s="48" t="s">
        <v>18</v>
      </c>
      <c r="F90" s="65" t="e">
        <f>IF(#REF!="XXXXX",0,#REF!)</f>
        <v>#REF!</v>
      </c>
      <c r="G90" s="66"/>
      <c r="H90" s="71">
        <v>16</v>
      </c>
      <c r="I90" s="63"/>
      <c r="J90" s="63">
        <v>0</v>
      </c>
    </row>
    <row r="91" spans="1:10" s="48" customFormat="1" ht="14.25">
      <c r="A91" s="74" t="e">
        <f t="shared" si="1"/>
        <v>#REF!</v>
      </c>
      <c r="B91" s="63" t="e">
        <f>#REF!</f>
        <v>#REF!</v>
      </c>
      <c r="C91" s="51" t="s">
        <v>174</v>
      </c>
      <c r="D91" s="48" t="s">
        <v>41</v>
      </c>
      <c r="E91" s="48" t="s">
        <v>18</v>
      </c>
      <c r="F91" s="65" t="e">
        <f>IF(#REF!="XXXXX",0,#REF!)</f>
        <v>#REF!</v>
      </c>
      <c r="G91" s="66"/>
      <c r="H91" s="71">
        <v>16</v>
      </c>
      <c r="I91" s="63"/>
      <c r="J91" s="63">
        <v>1</v>
      </c>
    </row>
    <row r="92" spans="1:10" s="48" customFormat="1" ht="14.25">
      <c r="A92" s="74" t="e">
        <f t="shared" si="1"/>
        <v>#REF!</v>
      </c>
      <c r="B92" s="63" t="e">
        <f>#REF!</f>
        <v>#REF!</v>
      </c>
      <c r="C92" s="51" t="s">
        <v>174</v>
      </c>
      <c r="D92" s="48" t="s">
        <v>41</v>
      </c>
      <c r="E92" s="48" t="s">
        <v>18</v>
      </c>
      <c r="F92" s="65" t="e">
        <f>IF(#REF!="XXXXX",0,#REF!)</f>
        <v>#REF!</v>
      </c>
      <c r="G92" s="66"/>
      <c r="H92" s="71">
        <v>16</v>
      </c>
      <c r="I92" s="63"/>
      <c r="J92" s="63">
        <v>2</v>
      </c>
    </row>
    <row r="93" spans="1:10" s="48" customFormat="1" ht="14.25">
      <c r="A93" s="74" t="e">
        <f t="shared" si="1"/>
        <v>#REF!</v>
      </c>
      <c r="B93" s="63" t="e">
        <f>#REF!</f>
        <v>#REF!</v>
      </c>
      <c r="C93" s="51" t="s">
        <v>174</v>
      </c>
      <c r="D93" s="48" t="s">
        <v>41</v>
      </c>
      <c r="E93" s="48" t="s">
        <v>18</v>
      </c>
      <c r="F93" s="65" t="e">
        <f>IF(#REF!="XXXXX",0,#REF!)</f>
        <v>#REF!</v>
      </c>
      <c r="G93" s="66"/>
      <c r="H93" s="71">
        <v>16</v>
      </c>
      <c r="I93" s="63"/>
      <c r="J93" s="63">
        <v>3</v>
      </c>
    </row>
    <row r="94" spans="1:10" s="48" customFormat="1" ht="14.25">
      <c r="A94" s="74" t="e">
        <f t="shared" si="1"/>
        <v>#REF!</v>
      </c>
      <c r="B94" s="63" t="e">
        <f>#REF!</f>
        <v>#REF!</v>
      </c>
      <c r="C94" s="51" t="s">
        <v>174</v>
      </c>
      <c r="D94" s="48" t="s">
        <v>41</v>
      </c>
      <c r="E94" s="48" t="s">
        <v>18</v>
      </c>
      <c r="F94" s="65" t="e">
        <f>IF(#REF!="XXXXX",0,#REF!)</f>
        <v>#REF!</v>
      </c>
      <c r="G94" s="66"/>
      <c r="H94" s="71">
        <v>16</v>
      </c>
      <c r="I94" s="63"/>
      <c r="J94" s="63">
        <v>4</v>
      </c>
    </row>
    <row r="95" spans="1:10" s="48" customFormat="1" ht="14.25">
      <c r="A95" s="74" t="e">
        <f t="shared" si="1"/>
        <v>#REF!</v>
      </c>
      <c r="B95" s="63" t="e">
        <f>#REF!</f>
        <v>#REF!</v>
      </c>
      <c r="C95" s="51" t="s">
        <v>174</v>
      </c>
      <c r="D95" s="48" t="s">
        <v>41</v>
      </c>
      <c r="E95" s="48" t="s">
        <v>18</v>
      </c>
      <c r="F95" s="65" t="e">
        <f>IF(#REF!="XXXXX",0,#REF!)</f>
        <v>#REF!</v>
      </c>
      <c r="G95" s="66"/>
      <c r="H95" s="71">
        <v>16</v>
      </c>
      <c r="I95" s="63"/>
      <c r="J95" s="63">
        <v>5</v>
      </c>
    </row>
    <row r="96" spans="1:10" s="48" customFormat="1" ht="14.25">
      <c r="A96" s="74" t="e">
        <f t="shared" si="1"/>
        <v>#REF!</v>
      </c>
      <c r="B96" s="63" t="e">
        <f>#REF!</f>
        <v>#REF!</v>
      </c>
      <c r="C96" s="51" t="s">
        <v>174</v>
      </c>
      <c r="D96" s="48" t="s">
        <v>41</v>
      </c>
      <c r="E96" s="48" t="s">
        <v>18</v>
      </c>
      <c r="F96" s="65" t="e">
        <f>IF(#REF!="XXXXX",0,#REF!)</f>
        <v>#REF!</v>
      </c>
      <c r="G96" s="66"/>
      <c r="H96" s="71">
        <v>16</v>
      </c>
      <c r="I96" s="63"/>
      <c r="J96" s="63">
        <v>7</v>
      </c>
    </row>
    <row r="97" spans="1:10" s="48" customFormat="1" ht="14.25">
      <c r="A97" s="74" t="e">
        <f t="shared" si="1"/>
        <v>#REF!</v>
      </c>
      <c r="B97" s="63" t="e">
        <f>#REF!</f>
        <v>#REF!</v>
      </c>
      <c r="C97" s="51" t="s">
        <v>174</v>
      </c>
      <c r="D97" s="48" t="s">
        <v>41</v>
      </c>
      <c r="E97" s="48" t="s">
        <v>18</v>
      </c>
      <c r="F97" s="65" t="e">
        <f>IF(#REF!="XXXXX",0,#REF!)</f>
        <v>#REF!</v>
      </c>
      <c r="G97" s="66"/>
      <c r="H97" s="71">
        <v>16</v>
      </c>
      <c r="I97" s="63"/>
      <c r="J97" s="63">
        <v>8</v>
      </c>
    </row>
    <row r="98" spans="1:10" s="48" customFormat="1" ht="14.25">
      <c r="A98" s="74" t="e">
        <f t="shared" si="1"/>
        <v>#REF!</v>
      </c>
      <c r="B98" s="63" t="e">
        <f>#REF!</f>
        <v>#REF!</v>
      </c>
      <c r="C98" s="51" t="s">
        <v>174</v>
      </c>
      <c r="D98" s="48" t="s">
        <v>41</v>
      </c>
      <c r="E98" s="48" t="s">
        <v>18</v>
      </c>
      <c r="F98" s="65" t="e">
        <f>IF(#REF!="XXXXX",0,#REF!)</f>
        <v>#REF!</v>
      </c>
      <c r="G98" s="66"/>
      <c r="H98" s="71">
        <v>16</v>
      </c>
      <c r="I98" s="63"/>
      <c r="J98" s="63">
        <v>9</v>
      </c>
    </row>
    <row r="99" spans="1:10" s="48" customFormat="1" ht="14.25">
      <c r="A99" s="74" t="e">
        <f t="shared" si="1"/>
        <v>#REF!</v>
      </c>
      <c r="B99" s="63" t="e">
        <f>#REF!</f>
        <v>#REF!</v>
      </c>
      <c r="C99" s="51" t="s">
        <v>176</v>
      </c>
      <c r="D99" s="48" t="s">
        <v>41</v>
      </c>
      <c r="E99" s="48" t="s">
        <v>18</v>
      </c>
      <c r="F99" s="65" t="e">
        <f>IF(#REF!="XXXXX",0,#REF!)</f>
        <v>#REF!</v>
      </c>
      <c r="G99" s="66"/>
      <c r="H99" s="71">
        <v>17</v>
      </c>
      <c r="I99" s="63"/>
      <c r="J99" s="63">
        <v>0</v>
      </c>
    </row>
    <row r="100" spans="1:10" s="48" customFormat="1" ht="14.25">
      <c r="A100" s="74" t="e">
        <f t="shared" si="1"/>
        <v>#REF!</v>
      </c>
      <c r="B100" s="63" t="e">
        <f>#REF!</f>
        <v>#REF!</v>
      </c>
      <c r="C100" s="51" t="s">
        <v>176</v>
      </c>
      <c r="D100" s="48" t="s">
        <v>41</v>
      </c>
      <c r="E100" s="48" t="s">
        <v>18</v>
      </c>
      <c r="F100" s="65" t="e">
        <f>IF(#REF!="XXXXX",0,#REF!)</f>
        <v>#REF!</v>
      </c>
      <c r="G100" s="66"/>
      <c r="H100" s="71">
        <v>17</v>
      </c>
      <c r="I100" s="63"/>
      <c r="J100" s="63">
        <v>1</v>
      </c>
    </row>
    <row r="101" spans="1:10" s="48" customFormat="1" ht="14.25">
      <c r="A101" s="74" t="e">
        <f t="shared" si="1"/>
        <v>#REF!</v>
      </c>
      <c r="B101" s="63" t="e">
        <f>#REF!</f>
        <v>#REF!</v>
      </c>
      <c r="C101" s="51" t="s">
        <v>176</v>
      </c>
      <c r="D101" s="48" t="s">
        <v>41</v>
      </c>
      <c r="E101" s="48" t="s">
        <v>18</v>
      </c>
      <c r="F101" s="65" t="e">
        <f>IF(#REF!="XXXXX",0,#REF!)</f>
        <v>#REF!</v>
      </c>
      <c r="G101" s="66"/>
      <c r="H101" s="71">
        <v>17</v>
      </c>
      <c r="I101" s="63"/>
      <c r="J101" s="63">
        <v>2</v>
      </c>
    </row>
    <row r="102" spans="1:10" s="48" customFormat="1" ht="14.25">
      <c r="A102" s="74" t="e">
        <f t="shared" si="1"/>
        <v>#REF!</v>
      </c>
      <c r="B102" s="63" t="e">
        <f>#REF!</f>
        <v>#REF!</v>
      </c>
      <c r="C102" s="51" t="s">
        <v>176</v>
      </c>
      <c r="D102" s="48" t="s">
        <v>41</v>
      </c>
      <c r="E102" s="48" t="s">
        <v>18</v>
      </c>
      <c r="F102" s="65" t="e">
        <f>IF(#REF!="XXXXX",0,#REF!)</f>
        <v>#REF!</v>
      </c>
      <c r="G102" s="66"/>
      <c r="H102" s="71">
        <v>17</v>
      </c>
      <c r="I102" s="63"/>
      <c r="J102" s="63">
        <v>3</v>
      </c>
    </row>
    <row r="103" spans="1:10" s="48" customFormat="1" ht="14.25">
      <c r="A103" s="74" t="e">
        <f t="shared" si="1"/>
        <v>#REF!</v>
      </c>
      <c r="B103" s="63" t="e">
        <f>#REF!</f>
        <v>#REF!</v>
      </c>
      <c r="C103" s="51" t="s">
        <v>176</v>
      </c>
      <c r="D103" s="48" t="s">
        <v>41</v>
      </c>
      <c r="E103" s="48" t="s">
        <v>18</v>
      </c>
      <c r="F103" s="65" t="e">
        <f>IF(#REF!="XXXXX",0,#REF!)</f>
        <v>#REF!</v>
      </c>
      <c r="G103" s="66"/>
      <c r="H103" s="71">
        <v>17</v>
      </c>
      <c r="I103" s="63"/>
      <c r="J103" s="63">
        <v>4</v>
      </c>
    </row>
    <row r="104" spans="1:10" s="48" customFormat="1" ht="14.25">
      <c r="A104" s="74" t="e">
        <f t="shared" si="1"/>
        <v>#REF!</v>
      </c>
      <c r="B104" s="63" t="e">
        <f>#REF!</f>
        <v>#REF!</v>
      </c>
      <c r="C104" s="51" t="s">
        <v>176</v>
      </c>
      <c r="D104" s="48" t="s">
        <v>41</v>
      </c>
      <c r="E104" s="48" t="s">
        <v>18</v>
      </c>
      <c r="F104" s="65" t="e">
        <f>IF(#REF!="XXXXX",0,#REF!)</f>
        <v>#REF!</v>
      </c>
      <c r="G104" s="66"/>
      <c r="H104" s="71">
        <v>17</v>
      </c>
      <c r="I104" s="63"/>
      <c r="J104" s="63">
        <v>5</v>
      </c>
    </row>
    <row r="105" spans="1:10" s="48" customFormat="1" ht="14.25">
      <c r="A105" s="74" t="e">
        <f t="shared" si="1"/>
        <v>#REF!</v>
      </c>
      <c r="B105" s="63" t="e">
        <f>#REF!</f>
        <v>#REF!</v>
      </c>
      <c r="C105" s="51" t="s">
        <v>176</v>
      </c>
      <c r="D105" s="48" t="s">
        <v>41</v>
      </c>
      <c r="E105" s="48" t="s">
        <v>18</v>
      </c>
      <c r="F105" s="65" t="e">
        <f>IF(#REF!="XXXXX",0,#REF!)</f>
        <v>#REF!</v>
      </c>
      <c r="G105" s="66"/>
      <c r="H105" s="71">
        <v>17</v>
      </c>
      <c r="I105" s="63"/>
      <c r="J105" s="63">
        <v>7</v>
      </c>
    </row>
    <row r="106" spans="1:10" s="48" customFormat="1" ht="14.25">
      <c r="A106" s="74" t="e">
        <f t="shared" si="1"/>
        <v>#REF!</v>
      </c>
      <c r="B106" s="63" t="e">
        <f>#REF!</f>
        <v>#REF!</v>
      </c>
      <c r="C106" s="51" t="s">
        <v>176</v>
      </c>
      <c r="D106" s="48" t="s">
        <v>41</v>
      </c>
      <c r="E106" s="48" t="s">
        <v>18</v>
      </c>
      <c r="F106" s="65" t="e">
        <f>IF(#REF!="XXXXX",0,#REF!)</f>
        <v>#REF!</v>
      </c>
      <c r="G106" s="66"/>
      <c r="H106" s="71">
        <v>17</v>
      </c>
      <c r="I106" s="63"/>
      <c r="J106" s="63">
        <v>8</v>
      </c>
    </row>
    <row r="107" spans="1:10" s="48" customFormat="1" ht="14.25">
      <c r="A107" s="74" t="e">
        <f t="shared" si="1"/>
        <v>#REF!</v>
      </c>
      <c r="B107" s="63" t="e">
        <f>#REF!</f>
        <v>#REF!</v>
      </c>
      <c r="C107" s="51" t="s">
        <v>176</v>
      </c>
      <c r="D107" s="48" t="s">
        <v>41</v>
      </c>
      <c r="E107" s="48" t="s">
        <v>18</v>
      </c>
      <c r="F107" s="65" t="e">
        <f>IF(#REF!="XXXXX",0,#REF!)</f>
        <v>#REF!</v>
      </c>
      <c r="G107" s="66"/>
      <c r="H107" s="71">
        <v>17</v>
      </c>
      <c r="I107" s="63"/>
      <c r="J107" s="63">
        <v>9</v>
      </c>
    </row>
    <row r="108" spans="1:10" s="48" customFormat="1" ht="14.25">
      <c r="A108" s="74" t="e">
        <f t="shared" si="1"/>
        <v>#REF!</v>
      </c>
      <c r="B108" s="63" t="e">
        <f>#REF!</f>
        <v>#REF!</v>
      </c>
      <c r="C108" s="51" t="s">
        <v>175</v>
      </c>
      <c r="D108" s="48" t="s">
        <v>41</v>
      </c>
      <c r="E108" s="48" t="s">
        <v>18</v>
      </c>
      <c r="F108" s="65" t="e">
        <f>IF(#REF!="XXXXX",0,#REF!)</f>
        <v>#REF!</v>
      </c>
      <c r="G108" s="66"/>
      <c r="H108" s="71">
        <v>21</v>
      </c>
      <c r="I108" s="63"/>
      <c r="J108" s="63">
        <v>0</v>
      </c>
    </row>
    <row r="109" spans="1:10" s="48" customFormat="1" ht="14.25">
      <c r="A109" s="74" t="e">
        <f t="shared" si="1"/>
        <v>#REF!</v>
      </c>
      <c r="B109" s="63" t="e">
        <f>#REF!</f>
        <v>#REF!</v>
      </c>
      <c r="C109" s="51" t="s">
        <v>175</v>
      </c>
      <c r="D109" s="48" t="s">
        <v>41</v>
      </c>
      <c r="E109" s="48" t="s">
        <v>18</v>
      </c>
      <c r="F109" s="65" t="e">
        <f>IF(#REF!="XXXXX",0,#REF!)</f>
        <v>#REF!</v>
      </c>
      <c r="G109" s="66"/>
      <c r="H109" s="71">
        <v>21</v>
      </c>
      <c r="I109" s="63"/>
      <c r="J109" s="63">
        <v>1</v>
      </c>
    </row>
    <row r="110" spans="1:10" s="48" customFormat="1" ht="14.25">
      <c r="A110" s="74" t="e">
        <f t="shared" si="1"/>
        <v>#REF!</v>
      </c>
      <c r="B110" s="63" t="e">
        <f>#REF!</f>
        <v>#REF!</v>
      </c>
      <c r="C110" s="51" t="s">
        <v>175</v>
      </c>
      <c r="D110" s="48" t="s">
        <v>41</v>
      </c>
      <c r="E110" s="48" t="s">
        <v>18</v>
      </c>
      <c r="F110" s="65" t="e">
        <f>IF(#REF!="XXXXX",0,#REF!)</f>
        <v>#REF!</v>
      </c>
      <c r="G110" s="66"/>
      <c r="H110" s="71">
        <v>21</v>
      </c>
      <c r="I110" s="63"/>
      <c r="J110" s="63">
        <v>2</v>
      </c>
    </row>
    <row r="111" spans="1:10" s="48" customFormat="1" ht="14.25">
      <c r="A111" s="74" t="e">
        <f t="shared" si="1"/>
        <v>#REF!</v>
      </c>
      <c r="B111" s="63" t="e">
        <f>#REF!</f>
        <v>#REF!</v>
      </c>
      <c r="C111" s="51" t="s">
        <v>175</v>
      </c>
      <c r="D111" s="48" t="s">
        <v>41</v>
      </c>
      <c r="E111" s="48" t="s">
        <v>18</v>
      </c>
      <c r="F111" s="65" t="e">
        <f>IF(#REF!="XXXXX",0,#REF!)</f>
        <v>#REF!</v>
      </c>
      <c r="G111" s="66"/>
      <c r="H111" s="71">
        <v>21</v>
      </c>
      <c r="I111" s="63"/>
      <c r="J111" s="63">
        <v>3</v>
      </c>
    </row>
    <row r="112" spans="1:10" s="48" customFormat="1" ht="14.25">
      <c r="A112" s="74" t="e">
        <f t="shared" si="1"/>
        <v>#REF!</v>
      </c>
      <c r="B112" s="63" t="e">
        <f>#REF!</f>
        <v>#REF!</v>
      </c>
      <c r="C112" s="51" t="s">
        <v>175</v>
      </c>
      <c r="D112" s="48" t="s">
        <v>41</v>
      </c>
      <c r="E112" s="48" t="s">
        <v>18</v>
      </c>
      <c r="F112" s="65" t="e">
        <f>IF(#REF!="XXXXX",0,#REF!)</f>
        <v>#REF!</v>
      </c>
      <c r="G112" s="66"/>
      <c r="H112" s="71">
        <v>21</v>
      </c>
      <c r="I112" s="63"/>
      <c r="J112" s="63">
        <v>4</v>
      </c>
    </row>
    <row r="113" spans="1:10" s="48" customFormat="1" ht="14.25">
      <c r="A113" s="74" t="e">
        <f t="shared" si="1"/>
        <v>#REF!</v>
      </c>
      <c r="B113" s="63" t="e">
        <f>#REF!</f>
        <v>#REF!</v>
      </c>
      <c r="C113" s="51" t="s">
        <v>175</v>
      </c>
      <c r="D113" s="48" t="s">
        <v>41</v>
      </c>
      <c r="E113" s="48" t="s">
        <v>18</v>
      </c>
      <c r="F113" s="65" t="e">
        <f>IF(#REF!="XXXXX",0,#REF!)</f>
        <v>#REF!</v>
      </c>
      <c r="G113" s="66"/>
      <c r="H113" s="71">
        <v>21</v>
      </c>
      <c r="I113" s="63"/>
      <c r="J113" s="63">
        <v>5</v>
      </c>
    </row>
    <row r="114" spans="1:10" s="48" customFormat="1" ht="14.25">
      <c r="A114" s="74" t="e">
        <f t="shared" si="1"/>
        <v>#REF!</v>
      </c>
      <c r="B114" s="63" t="e">
        <f>#REF!</f>
        <v>#REF!</v>
      </c>
      <c r="C114" s="51" t="s">
        <v>175</v>
      </c>
      <c r="D114" s="48" t="s">
        <v>41</v>
      </c>
      <c r="E114" s="48" t="s">
        <v>18</v>
      </c>
      <c r="F114" s="65" t="e">
        <f>IF(#REF!="XXXXX",0,#REF!)</f>
        <v>#REF!</v>
      </c>
      <c r="G114" s="66"/>
      <c r="H114" s="71">
        <v>21</v>
      </c>
      <c r="I114" s="63"/>
      <c r="J114" s="63">
        <v>7</v>
      </c>
    </row>
    <row r="115" spans="1:10" s="48" customFormat="1" ht="14.25">
      <c r="A115" s="74" t="e">
        <f t="shared" si="1"/>
        <v>#REF!</v>
      </c>
      <c r="B115" s="63" t="e">
        <f>#REF!</f>
        <v>#REF!</v>
      </c>
      <c r="C115" s="51" t="s">
        <v>175</v>
      </c>
      <c r="D115" s="48" t="s">
        <v>41</v>
      </c>
      <c r="E115" s="48" t="s">
        <v>18</v>
      </c>
      <c r="F115" s="65" t="e">
        <f>IF(#REF!="XXXXX",0,#REF!)</f>
        <v>#REF!</v>
      </c>
      <c r="G115" s="66"/>
      <c r="H115" s="71">
        <v>21</v>
      </c>
      <c r="I115" s="63"/>
      <c r="J115" s="63">
        <v>8</v>
      </c>
    </row>
    <row r="116" spans="1:10" s="48" customFormat="1" ht="14.25">
      <c r="A116" s="74" t="e">
        <f t="shared" si="1"/>
        <v>#REF!</v>
      </c>
      <c r="B116" s="63" t="e">
        <f>#REF!</f>
        <v>#REF!</v>
      </c>
      <c r="C116" s="51" t="s">
        <v>175</v>
      </c>
      <c r="D116" s="48" t="s">
        <v>41</v>
      </c>
      <c r="E116" s="48" t="s">
        <v>18</v>
      </c>
      <c r="F116" s="65" t="e">
        <f>IF(#REF!="XXXXX",0,#REF!)</f>
        <v>#REF!</v>
      </c>
      <c r="G116" s="66"/>
      <c r="H116" s="71">
        <v>21</v>
      </c>
      <c r="I116" s="63"/>
      <c r="J116" s="63">
        <v>9</v>
      </c>
    </row>
    <row r="117" spans="1:10" s="48" customFormat="1" ht="14.25">
      <c r="A117" s="74" t="e">
        <f t="shared" si="1"/>
        <v>#REF!</v>
      </c>
      <c r="B117" s="63" t="e">
        <f>#REF!</f>
        <v>#REF!</v>
      </c>
      <c r="C117" s="51" t="s">
        <v>179</v>
      </c>
      <c r="D117" s="48" t="s">
        <v>41</v>
      </c>
      <c r="E117" s="48" t="s">
        <v>18</v>
      </c>
      <c r="F117" s="65" t="e">
        <f>IF(#REF!="XXXXX",0,#REF!)</f>
        <v>#REF!</v>
      </c>
      <c r="G117" s="66"/>
      <c r="H117" s="71">
        <v>22</v>
      </c>
      <c r="I117" s="63"/>
      <c r="J117" s="63">
        <v>0</v>
      </c>
    </row>
    <row r="118" spans="1:10" s="48" customFormat="1" ht="14.25">
      <c r="A118" s="74" t="e">
        <f t="shared" si="1"/>
        <v>#REF!</v>
      </c>
      <c r="B118" s="63" t="e">
        <f>#REF!</f>
        <v>#REF!</v>
      </c>
      <c r="C118" s="51" t="s">
        <v>179</v>
      </c>
      <c r="D118" s="48" t="s">
        <v>41</v>
      </c>
      <c r="E118" s="48" t="s">
        <v>18</v>
      </c>
      <c r="F118" s="65" t="e">
        <f>IF(#REF!="XXXXX",0,#REF!)</f>
        <v>#REF!</v>
      </c>
      <c r="G118" s="66"/>
      <c r="H118" s="71">
        <v>22</v>
      </c>
      <c r="I118" s="63"/>
      <c r="J118" s="63">
        <v>1</v>
      </c>
    </row>
    <row r="119" spans="1:10" s="48" customFormat="1" ht="14.25">
      <c r="A119" s="74" t="e">
        <f t="shared" si="1"/>
        <v>#REF!</v>
      </c>
      <c r="B119" s="63" t="e">
        <f>#REF!</f>
        <v>#REF!</v>
      </c>
      <c r="C119" s="51" t="s">
        <v>179</v>
      </c>
      <c r="D119" s="48" t="s">
        <v>41</v>
      </c>
      <c r="E119" s="48" t="s">
        <v>18</v>
      </c>
      <c r="F119" s="65" t="e">
        <f>IF(#REF!="XXXXX",0,#REF!)</f>
        <v>#REF!</v>
      </c>
      <c r="G119" s="66"/>
      <c r="H119" s="71">
        <v>22</v>
      </c>
      <c r="I119" s="63"/>
      <c r="J119" s="63">
        <v>2</v>
      </c>
    </row>
    <row r="120" spans="1:10" s="48" customFormat="1" ht="14.25">
      <c r="A120" s="74" t="e">
        <f t="shared" si="1"/>
        <v>#REF!</v>
      </c>
      <c r="B120" s="63" t="e">
        <f>#REF!</f>
        <v>#REF!</v>
      </c>
      <c r="C120" s="51" t="s">
        <v>179</v>
      </c>
      <c r="D120" s="48" t="s">
        <v>41</v>
      </c>
      <c r="E120" s="48" t="s">
        <v>18</v>
      </c>
      <c r="F120" s="65" t="e">
        <f>IF(#REF!="XXXXX",0,#REF!)</f>
        <v>#REF!</v>
      </c>
      <c r="G120" s="66"/>
      <c r="H120" s="71">
        <v>22</v>
      </c>
      <c r="I120" s="63"/>
      <c r="J120" s="63">
        <v>3</v>
      </c>
    </row>
    <row r="121" spans="1:10" s="48" customFormat="1" ht="14.25">
      <c r="A121" s="74" t="e">
        <f t="shared" si="1"/>
        <v>#REF!</v>
      </c>
      <c r="B121" s="63" t="e">
        <f>#REF!</f>
        <v>#REF!</v>
      </c>
      <c r="C121" s="51" t="s">
        <v>179</v>
      </c>
      <c r="D121" s="48" t="s">
        <v>41</v>
      </c>
      <c r="E121" s="48" t="s">
        <v>18</v>
      </c>
      <c r="F121" s="65" t="e">
        <f>IF(#REF!="XXXXX",0,#REF!)</f>
        <v>#REF!</v>
      </c>
      <c r="G121" s="66"/>
      <c r="H121" s="71">
        <v>22</v>
      </c>
      <c r="I121" s="63"/>
      <c r="J121" s="63">
        <v>4</v>
      </c>
    </row>
    <row r="122" spans="1:10" s="48" customFormat="1" ht="14.25">
      <c r="A122" s="74" t="e">
        <f t="shared" si="1"/>
        <v>#REF!</v>
      </c>
      <c r="B122" s="63" t="e">
        <f>#REF!</f>
        <v>#REF!</v>
      </c>
      <c r="C122" s="51" t="s">
        <v>179</v>
      </c>
      <c r="D122" s="48" t="s">
        <v>41</v>
      </c>
      <c r="E122" s="48" t="s">
        <v>18</v>
      </c>
      <c r="F122" s="65" t="e">
        <f>IF(#REF!="XXXXX",0,#REF!)</f>
        <v>#REF!</v>
      </c>
      <c r="G122" s="66"/>
      <c r="H122" s="71">
        <v>22</v>
      </c>
      <c r="I122" s="63"/>
      <c r="J122" s="63">
        <v>5</v>
      </c>
    </row>
    <row r="123" spans="1:10" s="48" customFormat="1" ht="14.25">
      <c r="A123" s="74" t="e">
        <f t="shared" si="1"/>
        <v>#REF!</v>
      </c>
      <c r="B123" s="63" t="e">
        <f>#REF!</f>
        <v>#REF!</v>
      </c>
      <c r="C123" s="51" t="s">
        <v>179</v>
      </c>
      <c r="D123" s="48" t="s">
        <v>41</v>
      </c>
      <c r="E123" s="48" t="s">
        <v>18</v>
      </c>
      <c r="F123" s="65" t="e">
        <f>IF(#REF!="XXXXX",0,#REF!)</f>
        <v>#REF!</v>
      </c>
      <c r="G123" s="66"/>
      <c r="H123" s="71">
        <v>22</v>
      </c>
      <c r="I123" s="63"/>
      <c r="J123" s="63">
        <v>7</v>
      </c>
    </row>
    <row r="124" spans="1:10" s="48" customFormat="1" ht="14.25">
      <c r="A124" s="74" t="e">
        <f t="shared" si="1"/>
        <v>#REF!</v>
      </c>
      <c r="B124" s="63" t="e">
        <f>#REF!</f>
        <v>#REF!</v>
      </c>
      <c r="C124" s="51" t="s">
        <v>179</v>
      </c>
      <c r="D124" s="48" t="s">
        <v>41</v>
      </c>
      <c r="E124" s="48" t="s">
        <v>18</v>
      </c>
      <c r="F124" s="65" t="e">
        <f>IF(#REF!="XXXXX",0,#REF!)</f>
        <v>#REF!</v>
      </c>
      <c r="G124" s="66"/>
      <c r="H124" s="71">
        <v>22</v>
      </c>
      <c r="I124" s="63"/>
      <c r="J124" s="63">
        <v>8</v>
      </c>
    </row>
    <row r="125" spans="1:10" s="48" customFormat="1" ht="14.25">
      <c r="A125" s="74" t="e">
        <f t="shared" si="1"/>
        <v>#REF!</v>
      </c>
      <c r="B125" s="63" t="e">
        <f>#REF!</f>
        <v>#REF!</v>
      </c>
      <c r="C125" s="51" t="s">
        <v>179</v>
      </c>
      <c r="D125" s="48" t="s">
        <v>41</v>
      </c>
      <c r="E125" s="48" t="s">
        <v>18</v>
      </c>
      <c r="F125" s="65" t="e">
        <f>IF(#REF!="XXXXX",0,#REF!)</f>
        <v>#REF!</v>
      </c>
      <c r="G125" s="66"/>
      <c r="H125" s="71">
        <v>22</v>
      </c>
      <c r="I125" s="63"/>
      <c r="J125" s="63">
        <v>9</v>
      </c>
    </row>
    <row r="126" spans="1:10" s="48" customFormat="1" ht="14.25">
      <c r="A126" s="74" t="e">
        <f t="shared" si="1"/>
        <v>#REF!</v>
      </c>
      <c r="B126" s="63" t="e">
        <f>#REF!</f>
        <v>#REF!</v>
      </c>
      <c r="C126" s="51" t="s">
        <v>180</v>
      </c>
      <c r="D126" s="48" t="s">
        <v>41</v>
      </c>
      <c r="E126" s="48" t="s">
        <v>18</v>
      </c>
      <c r="F126" s="65" t="e">
        <f>IF(#REF!="XXXXX",0,#REF!)</f>
        <v>#REF!</v>
      </c>
      <c r="G126" s="66"/>
      <c r="H126" s="71">
        <v>23</v>
      </c>
      <c r="I126" s="63"/>
      <c r="J126" s="63">
        <v>0</v>
      </c>
    </row>
    <row r="127" spans="1:10" s="48" customFormat="1" ht="14.25">
      <c r="A127" s="74" t="e">
        <f t="shared" si="1"/>
        <v>#REF!</v>
      </c>
      <c r="B127" s="63" t="e">
        <f>#REF!</f>
        <v>#REF!</v>
      </c>
      <c r="C127" s="51" t="s">
        <v>180</v>
      </c>
      <c r="D127" s="48" t="s">
        <v>41</v>
      </c>
      <c r="E127" s="48" t="s">
        <v>18</v>
      </c>
      <c r="F127" s="65" t="e">
        <f>IF(#REF!="XXXXX",0,#REF!)</f>
        <v>#REF!</v>
      </c>
      <c r="G127" s="66"/>
      <c r="H127" s="71">
        <v>23</v>
      </c>
      <c r="I127" s="63"/>
      <c r="J127" s="63">
        <v>1</v>
      </c>
    </row>
    <row r="128" spans="1:10" s="48" customFormat="1" ht="14.25">
      <c r="A128" s="74" t="e">
        <f t="shared" si="1"/>
        <v>#REF!</v>
      </c>
      <c r="B128" s="63" t="e">
        <f>#REF!</f>
        <v>#REF!</v>
      </c>
      <c r="C128" s="51" t="s">
        <v>180</v>
      </c>
      <c r="D128" s="48" t="s">
        <v>41</v>
      </c>
      <c r="E128" s="48" t="s">
        <v>18</v>
      </c>
      <c r="F128" s="65" t="e">
        <f>IF(#REF!="XXXXX",0,#REF!)</f>
        <v>#REF!</v>
      </c>
      <c r="G128" s="66"/>
      <c r="H128" s="71">
        <v>23</v>
      </c>
      <c r="I128" s="63"/>
      <c r="J128" s="63">
        <v>2</v>
      </c>
    </row>
    <row r="129" spans="1:10" s="48" customFormat="1" ht="14.25">
      <c r="A129" s="74" t="e">
        <f t="shared" si="1"/>
        <v>#REF!</v>
      </c>
      <c r="B129" s="63" t="e">
        <f>#REF!</f>
        <v>#REF!</v>
      </c>
      <c r="C129" s="51" t="s">
        <v>180</v>
      </c>
      <c r="D129" s="48" t="s">
        <v>41</v>
      </c>
      <c r="E129" s="48" t="s">
        <v>18</v>
      </c>
      <c r="F129" s="65" t="e">
        <f>IF(#REF!="XXXXX",0,#REF!)</f>
        <v>#REF!</v>
      </c>
      <c r="G129" s="66"/>
      <c r="H129" s="71">
        <v>23</v>
      </c>
      <c r="I129" s="63"/>
      <c r="J129" s="63">
        <v>3</v>
      </c>
    </row>
    <row r="130" spans="1:10" s="48" customFormat="1" ht="14.25">
      <c r="A130" s="74" t="e">
        <f t="shared" si="1"/>
        <v>#REF!</v>
      </c>
      <c r="B130" s="63" t="e">
        <f>#REF!</f>
        <v>#REF!</v>
      </c>
      <c r="C130" s="51" t="s">
        <v>180</v>
      </c>
      <c r="D130" s="48" t="s">
        <v>41</v>
      </c>
      <c r="E130" s="48" t="s">
        <v>18</v>
      </c>
      <c r="F130" s="65" t="e">
        <f>IF(#REF!="XXXXX",0,#REF!)</f>
        <v>#REF!</v>
      </c>
      <c r="G130" s="66"/>
      <c r="H130" s="71">
        <v>23</v>
      </c>
      <c r="I130" s="63"/>
      <c r="J130" s="63">
        <v>4</v>
      </c>
    </row>
    <row r="131" spans="1:10" s="48" customFormat="1" ht="14.25">
      <c r="A131" s="74" t="e">
        <f t="shared" si="1"/>
        <v>#REF!</v>
      </c>
      <c r="B131" s="63" t="e">
        <f>#REF!</f>
        <v>#REF!</v>
      </c>
      <c r="C131" s="51" t="s">
        <v>180</v>
      </c>
      <c r="D131" s="48" t="s">
        <v>41</v>
      </c>
      <c r="E131" s="48" t="s">
        <v>18</v>
      </c>
      <c r="F131" s="65" t="e">
        <f>IF(#REF!="XXXXX",0,#REF!)</f>
        <v>#REF!</v>
      </c>
      <c r="G131" s="66"/>
      <c r="H131" s="71">
        <v>23</v>
      </c>
      <c r="I131" s="63"/>
      <c r="J131" s="63">
        <v>5</v>
      </c>
    </row>
    <row r="132" spans="1:10" s="48" customFormat="1" ht="14.25">
      <c r="A132" s="74" t="e">
        <f t="shared" si="1"/>
        <v>#REF!</v>
      </c>
      <c r="B132" s="63" t="e">
        <f>#REF!</f>
        <v>#REF!</v>
      </c>
      <c r="C132" s="51" t="s">
        <v>180</v>
      </c>
      <c r="D132" s="48" t="s">
        <v>41</v>
      </c>
      <c r="E132" s="48" t="s">
        <v>18</v>
      </c>
      <c r="F132" s="65" t="e">
        <f>IF(#REF!="XXXXX",0,#REF!)</f>
        <v>#REF!</v>
      </c>
      <c r="G132" s="66"/>
      <c r="H132" s="71">
        <v>23</v>
      </c>
      <c r="I132" s="63"/>
      <c r="J132" s="63">
        <v>7</v>
      </c>
    </row>
    <row r="133" spans="1:10" s="48" customFormat="1" ht="14.25">
      <c r="A133" s="74" t="e">
        <f t="shared" ref="A133:A196" si="2">A132</f>
        <v>#REF!</v>
      </c>
      <c r="B133" s="63" t="e">
        <f>#REF!</f>
        <v>#REF!</v>
      </c>
      <c r="C133" s="51" t="s">
        <v>180</v>
      </c>
      <c r="D133" s="48" t="s">
        <v>41</v>
      </c>
      <c r="E133" s="48" t="s">
        <v>18</v>
      </c>
      <c r="F133" s="65" t="e">
        <f>IF(#REF!="XXXXX",0,#REF!)</f>
        <v>#REF!</v>
      </c>
      <c r="G133" s="66"/>
      <c r="H133" s="71">
        <v>23</v>
      </c>
      <c r="I133" s="63"/>
      <c r="J133" s="63">
        <v>8</v>
      </c>
    </row>
    <row r="134" spans="1:10" s="48" customFormat="1" ht="14.25">
      <c r="A134" s="74" t="e">
        <f t="shared" si="2"/>
        <v>#REF!</v>
      </c>
      <c r="B134" s="63" t="e">
        <f>#REF!</f>
        <v>#REF!</v>
      </c>
      <c r="C134" s="51" t="s">
        <v>180</v>
      </c>
      <c r="D134" s="48" t="s">
        <v>41</v>
      </c>
      <c r="E134" s="48" t="s">
        <v>18</v>
      </c>
      <c r="F134" s="65" t="e">
        <f>IF(#REF!="XXXXX",0,#REF!)</f>
        <v>#REF!</v>
      </c>
      <c r="G134" s="66"/>
      <c r="H134" s="71">
        <v>23</v>
      </c>
      <c r="I134" s="63"/>
      <c r="J134" s="63">
        <v>9</v>
      </c>
    </row>
    <row r="135" spans="1:10" s="48" customFormat="1" ht="14.25">
      <c r="A135" s="74" t="e">
        <f t="shared" si="2"/>
        <v>#REF!</v>
      </c>
      <c r="B135" s="63" t="e">
        <f>#REF!</f>
        <v>#REF!</v>
      </c>
      <c r="C135" s="51" t="s">
        <v>182</v>
      </c>
      <c r="D135" s="48" t="s">
        <v>41</v>
      </c>
      <c r="E135" s="48" t="s">
        <v>18</v>
      </c>
      <c r="F135" s="65" t="e">
        <f>IF(#REF!="XXXXX",0,#REF!)</f>
        <v>#REF!</v>
      </c>
      <c r="G135" s="66"/>
      <c r="H135" s="71">
        <v>27</v>
      </c>
      <c r="I135" s="63"/>
      <c r="J135" s="63">
        <v>0</v>
      </c>
    </row>
    <row r="136" spans="1:10" s="48" customFormat="1" ht="14.25">
      <c r="A136" s="74" t="e">
        <f t="shared" si="2"/>
        <v>#REF!</v>
      </c>
      <c r="B136" s="63" t="e">
        <f>#REF!</f>
        <v>#REF!</v>
      </c>
      <c r="C136" s="51" t="s">
        <v>182</v>
      </c>
      <c r="D136" s="48" t="s">
        <v>41</v>
      </c>
      <c r="E136" s="48" t="s">
        <v>18</v>
      </c>
      <c r="F136" s="65" t="e">
        <f>IF(#REF!="XXXXX",0,#REF!)</f>
        <v>#REF!</v>
      </c>
      <c r="G136" s="66"/>
      <c r="H136" s="71">
        <v>27</v>
      </c>
      <c r="I136" s="63"/>
      <c r="J136" s="63">
        <v>1</v>
      </c>
    </row>
    <row r="137" spans="1:10" s="48" customFormat="1" ht="14.25">
      <c r="A137" s="74" t="e">
        <f t="shared" si="2"/>
        <v>#REF!</v>
      </c>
      <c r="B137" s="63" t="e">
        <f>#REF!</f>
        <v>#REF!</v>
      </c>
      <c r="C137" s="51" t="s">
        <v>182</v>
      </c>
      <c r="D137" s="48" t="s">
        <v>41</v>
      </c>
      <c r="E137" s="48" t="s">
        <v>18</v>
      </c>
      <c r="F137" s="65" t="e">
        <f>IF(#REF!="XXXXX",0,#REF!)</f>
        <v>#REF!</v>
      </c>
      <c r="G137" s="66"/>
      <c r="H137" s="71">
        <v>27</v>
      </c>
      <c r="I137" s="63"/>
      <c r="J137" s="63">
        <v>2</v>
      </c>
    </row>
    <row r="138" spans="1:10" s="48" customFormat="1" ht="14.25">
      <c r="A138" s="74" t="e">
        <f t="shared" si="2"/>
        <v>#REF!</v>
      </c>
      <c r="B138" s="63" t="e">
        <f>#REF!</f>
        <v>#REF!</v>
      </c>
      <c r="C138" s="51" t="s">
        <v>182</v>
      </c>
      <c r="D138" s="48" t="s">
        <v>41</v>
      </c>
      <c r="E138" s="48" t="s">
        <v>18</v>
      </c>
      <c r="F138" s="65" t="e">
        <f>IF(#REF!="XXXXX",0,#REF!)</f>
        <v>#REF!</v>
      </c>
      <c r="G138" s="66"/>
      <c r="H138" s="71">
        <v>27</v>
      </c>
      <c r="I138" s="63"/>
      <c r="J138" s="63">
        <v>3</v>
      </c>
    </row>
    <row r="139" spans="1:10" s="48" customFormat="1" ht="14.25">
      <c r="A139" s="74" t="e">
        <f t="shared" si="2"/>
        <v>#REF!</v>
      </c>
      <c r="B139" s="63" t="e">
        <f>#REF!</f>
        <v>#REF!</v>
      </c>
      <c r="C139" s="51" t="s">
        <v>182</v>
      </c>
      <c r="D139" s="48" t="s">
        <v>41</v>
      </c>
      <c r="E139" s="48" t="s">
        <v>18</v>
      </c>
      <c r="F139" s="65" t="e">
        <f>IF(#REF!="XXXXX",0,#REF!)</f>
        <v>#REF!</v>
      </c>
      <c r="G139" s="66"/>
      <c r="H139" s="71">
        <v>27</v>
      </c>
      <c r="I139" s="63"/>
      <c r="J139" s="63">
        <v>4</v>
      </c>
    </row>
    <row r="140" spans="1:10" s="48" customFormat="1" ht="14.25">
      <c r="A140" s="74" t="e">
        <f t="shared" si="2"/>
        <v>#REF!</v>
      </c>
      <c r="B140" s="63" t="e">
        <f>#REF!</f>
        <v>#REF!</v>
      </c>
      <c r="C140" s="51" t="s">
        <v>182</v>
      </c>
      <c r="D140" s="48" t="s">
        <v>41</v>
      </c>
      <c r="E140" s="48" t="s">
        <v>18</v>
      </c>
      <c r="F140" s="65" t="e">
        <f>IF(#REF!="XXXXX",0,#REF!)</f>
        <v>#REF!</v>
      </c>
      <c r="G140" s="66"/>
      <c r="H140" s="71">
        <v>27</v>
      </c>
      <c r="I140" s="63"/>
      <c r="J140" s="63">
        <v>5</v>
      </c>
    </row>
    <row r="141" spans="1:10" s="48" customFormat="1" ht="14.25">
      <c r="A141" s="74" t="e">
        <f t="shared" si="2"/>
        <v>#REF!</v>
      </c>
      <c r="B141" s="63" t="e">
        <f>#REF!</f>
        <v>#REF!</v>
      </c>
      <c r="C141" s="51" t="s">
        <v>182</v>
      </c>
      <c r="D141" s="48" t="s">
        <v>41</v>
      </c>
      <c r="E141" s="48" t="s">
        <v>18</v>
      </c>
      <c r="F141" s="65" t="e">
        <f>IF(#REF!="XXXXX",0,#REF!)</f>
        <v>#REF!</v>
      </c>
      <c r="G141" s="66"/>
      <c r="H141" s="71">
        <v>27</v>
      </c>
      <c r="I141" s="63"/>
      <c r="J141" s="63">
        <v>7</v>
      </c>
    </row>
    <row r="142" spans="1:10" s="48" customFormat="1" ht="14.25">
      <c r="A142" s="74" t="e">
        <f t="shared" si="2"/>
        <v>#REF!</v>
      </c>
      <c r="B142" s="63" t="e">
        <f>#REF!</f>
        <v>#REF!</v>
      </c>
      <c r="C142" s="51" t="s">
        <v>182</v>
      </c>
      <c r="D142" s="48" t="s">
        <v>41</v>
      </c>
      <c r="E142" s="48" t="s">
        <v>18</v>
      </c>
      <c r="F142" s="65" t="e">
        <f>IF(#REF!="XXXXX",0,#REF!)</f>
        <v>#REF!</v>
      </c>
      <c r="G142" s="66"/>
      <c r="H142" s="71">
        <v>27</v>
      </c>
      <c r="I142" s="63"/>
      <c r="J142" s="63">
        <v>8</v>
      </c>
    </row>
    <row r="143" spans="1:10" s="48" customFormat="1" ht="14.25">
      <c r="A143" s="74" t="e">
        <f t="shared" si="2"/>
        <v>#REF!</v>
      </c>
      <c r="B143" s="63" t="e">
        <f>#REF!</f>
        <v>#REF!</v>
      </c>
      <c r="C143" s="51" t="s">
        <v>182</v>
      </c>
      <c r="D143" s="48" t="s">
        <v>41</v>
      </c>
      <c r="E143" s="48" t="s">
        <v>18</v>
      </c>
      <c r="F143" s="65" t="e">
        <f>IF(#REF!="XXXXX",0,#REF!)</f>
        <v>#REF!</v>
      </c>
      <c r="G143" s="66"/>
      <c r="H143" s="71">
        <v>27</v>
      </c>
      <c r="I143" s="63"/>
      <c r="J143" s="63">
        <v>9</v>
      </c>
    </row>
    <row r="144" spans="1:10" s="48" customFormat="1" ht="14.25">
      <c r="A144" s="74" t="e">
        <f t="shared" si="2"/>
        <v>#REF!</v>
      </c>
      <c r="B144" s="63" t="e">
        <f>#REF!</f>
        <v>#REF!</v>
      </c>
      <c r="C144" s="52" t="s">
        <v>107</v>
      </c>
      <c r="D144" s="48" t="s">
        <v>41</v>
      </c>
      <c r="E144" s="48" t="s">
        <v>18</v>
      </c>
      <c r="F144" s="65" t="e">
        <f>IF(#REF!="XXXXX",0,#REF!)</f>
        <v>#REF!</v>
      </c>
      <c r="G144" s="66"/>
      <c r="H144" s="71">
        <v>51</v>
      </c>
      <c r="I144" s="63"/>
      <c r="J144" s="63">
        <v>0</v>
      </c>
    </row>
    <row r="145" spans="1:10" s="48" customFormat="1" ht="14.25">
      <c r="A145" s="74" t="e">
        <f t="shared" si="2"/>
        <v>#REF!</v>
      </c>
      <c r="B145" s="63" t="e">
        <f>#REF!</f>
        <v>#REF!</v>
      </c>
      <c r="C145" s="52" t="s">
        <v>107</v>
      </c>
      <c r="D145" s="48" t="s">
        <v>41</v>
      </c>
      <c r="E145" s="48" t="s">
        <v>18</v>
      </c>
      <c r="F145" s="65" t="e">
        <f>IF(#REF!="XXXXX",0,#REF!)</f>
        <v>#REF!</v>
      </c>
      <c r="G145" s="66"/>
      <c r="H145" s="71">
        <v>51</v>
      </c>
      <c r="I145" s="63"/>
      <c r="J145" s="63">
        <v>1</v>
      </c>
    </row>
    <row r="146" spans="1:10" s="48" customFormat="1" ht="14.25">
      <c r="A146" s="74" t="e">
        <f t="shared" si="2"/>
        <v>#REF!</v>
      </c>
      <c r="B146" s="63" t="e">
        <f>#REF!</f>
        <v>#REF!</v>
      </c>
      <c r="C146" s="52" t="s">
        <v>107</v>
      </c>
      <c r="D146" s="48" t="s">
        <v>41</v>
      </c>
      <c r="E146" s="48" t="s">
        <v>18</v>
      </c>
      <c r="F146" s="65" t="e">
        <f>IF(#REF!="XXXXX",0,#REF!)</f>
        <v>#REF!</v>
      </c>
      <c r="G146" s="66"/>
      <c r="H146" s="71">
        <v>51</v>
      </c>
      <c r="I146" s="63"/>
      <c r="J146" s="63">
        <v>2</v>
      </c>
    </row>
    <row r="147" spans="1:10" s="48" customFormat="1" ht="14.25">
      <c r="A147" s="74" t="e">
        <f t="shared" si="2"/>
        <v>#REF!</v>
      </c>
      <c r="B147" s="63" t="e">
        <f>#REF!</f>
        <v>#REF!</v>
      </c>
      <c r="C147" s="52" t="s">
        <v>107</v>
      </c>
      <c r="D147" s="48" t="s">
        <v>41</v>
      </c>
      <c r="E147" s="48" t="s">
        <v>18</v>
      </c>
      <c r="F147" s="65" t="e">
        <f>IF(#REF!="XXXXX",0,#REF!)</f>
        <v>#REF!</v>
      </c>
      <c r="G147" s="66"/>
      <c r="H147" s="71">
        <v>51</v>
      </c>
      <c r="I147" s="63"/>
      <c r="J147" s="63">
        <v>3</v>
      </c>
    </row>
    <row r="148" spans="1:10" s="48" customFormat="1" ht="14.25">
      <c r="A148" s="74" t="e">
        <f t="shared" si="2"/>
        <v>#REF!</v>
      </c>
      <c r="B148" s="63" t="e">
        <f>#REF!</f>
        <v>#REF!</v>
      </c>
      <c r="C148" s="52" t="s">
        <v>107</v>
      </c>
      <c r="D148" s="48" t="s">
        <v>41</v>
      </c>
      <c r="E148" s="48" t="s">
        <v>18</v>
      </c>
      <c r="F148" s="65" t="e">
        <f>IF(#REF!="XXXXX",0,#REF!)</f>
        <v>#REF!</v>
      </c>
      <c r="G148" s="66"/>
      <c r="H148" s="71">
        <v>51</v>
      </c>
      <c r="I148" s="63"/>
      <c r="J148" s="63">
        <v>4</v>
      </c>
    </row>
    <row r="149" spans="1:10" s="48" customFormat="1" ht="14.25">
      <c r="A149" s="74" t="e">
        <f t="shared" si="2"/>
        <v>#REF!</v>
      </c>
      <c r="B149" s="63" t="e">
        <f>#REF!</f>
        <v>#REF!</v>
      </c>
      <c r="C149" s="52" t="s">
        <v>107</v>
      </c>
      <c r="D149" s="48" t="s">
        <v>41</v>
      </c>
      <c r="E149" s="48" t="s">
        <v>18</v>
      </c>
      <c r="F149" s="65" t="e">
        <f>IF(#REF!="XXXXX",0,#REF!)</f>
        <v>#REF!</v>
      </c>
      <c r="G149" s="66"/>
      <c r="H149" s="71">
        <v>51</v>
      </c>
      <c r="I149" s="63"/>
      <c r="J149" s="63">
        <v>5</v>
      </c>
    </row>
    <row r="150" spans="1:10" s="48" customFormat="1" ht="14.25">
      <c r="A150" s="74" t="e">
        <f t="shared" si="2"/>
        <v>#REF!</v>
      </c>
      <c r="B150" s="63" t="e">
        <f>#REF!</f>
        <v>#REF!</v>
      </c>
      <c r="C150" s="52" t="s">
        <v>107</v>
      </c>
      <c r="D150" s="48" t="s">
        <v>41</v>
      </c>
      <c r="E150" s="48" t="s">
        <v>18</v>
      </c>
      <c r="F150" s="65" t="e">
        <f>IF(#REF!="XXXXX",0,#REF!)</f>
        <v>#REF!</v>
      </c>
      <c r="G150" s="66"/>
      <c r="H150" s="71">
        <v>51</v>
      </c>
      <c r="I150" s="63"/>
      <c r="J150" s="63">
        <v>7</v>
      </c>
    </row>
    <row r="151" spans="1:10" s="48" customFormat="1" ht="14.25">
      <c r="A151" s="74" t="e">
        <f t="shared" si="2"/>
        <v>#REF!</v>
      </c>
      <c r="B151" s="63" t="e">
        <f>#REF!</f>
        <v>#REF!</v>
      </c>
      <c r="C151" s="52" t="s">
        <v>107</v>
      </c>
      <c r="D151" s="48" t="s">
        <v>41</v>
      </c>
      <c r="E151" s="48" t="s">
        <v>18</v>
      </c>
      <c r="F151" s="65" t="e">
        <f>IF(#REF!="XXXXX",0,#REF!)</f>
        <v>#REF!</v>
      </c>
      <c r="G151" s="66"/>
      <c r="H151" s="71">
        <v>51</v>
      </c>
      <c r="I151" s="63"/>
      <c r="J151" s="63">
        <v>8</v>
      </c>
    </row>
    <row r="152" spans="1:10" s="48" customFormat="1" ht="14.25">
      <c r="A152" s="74" t="e">
        <f t="shared" si="2"/>
        <v>#REF!</v>
      </c>
      <c r="B152" s="63" t="e">
        <f>#REF!</f>
        <v>#REF!</v>
      </c>
      <c r="C152" s="52" t="s">
        <v>107</v>
      </c>
      <c r="D152" s="48" t="s">
        <v>41</v>
      </c>
      <c r="E152" s="48" t="s">
        <v>18</v>
      </c>
      <c r="F152" s="65" t="e">
        <f>IF(#REF!="XXXXX",0,#REF!)</f>
        <v>#REF!</v>
      </c>
      <c r="G152" s="66"/>
      <c r="H152" s="71">
        <v>51</v>
      </c>
      <c r="I152" s="63"/>
      <c r="J152" s="63">
        <v>9</v>
      </c>
    </row>
    <row r="153" spans="1:10" s="48" customFormat="1" ht="14.25">
      <c r="A153" s="74" t="e">
        <f t="shared" si="2"/>
        <v>#REF!</v>
      </c>
      <c r="B153" s="63" t="e">
        <f>#REF!</f>
        <v>#REF!</v>
      </c>
      <c r="C153" s="51" t="s">
        <v>184</v>
      </c>
      <c r="D153" s="48" t="s">
        <v>41</v>
      </c>
      <c r="E153" s="48" t="s">
        <v>18</v>
      </c>
      <c r="F153" s="65" t="e">
        <f>IF(#REF!="XXXXX",0,#REF!)</f>
        <v>#REF!</v>
      </c>
      <c r="G153" s="66"/>
      <c r="H153" s="71">
        <v>52</v>
      </c>
      <c r="I153" s="63"/>
      <c r="J153" s="63">
        <v>0</v>
      </c>
    </row>
    <row r="154" spans="1:10" s="48" customFormat="1" ht="14.25">
      <c r="A154" s="74" t="e">
        <f t="shared" si="2"/>
        <v>#REF!</v>
      </c>
      <c r="B154" s="63" t="e">
        <f>#REF!</f>
        <v>#REF!</v>
      </c>
      <c r="C154" s="51" t="s">
        <v>184</v>
      </c>
      <c r="D154" s="48" t="s">
        <v>41</v>
      </c>
      <c r="E154" s="48" t="s">
        <v>18</v>
      </c>
      <c r="F154" s="65" t="e">
        <f>IF(#REF!="XXXXX",0,#REF!)</f>
        <v>#REF!</v>
      </c>
      <c r="G154" s="66"/>
      <c r="H154" s="71">
        <v>52</v>
      </c>
      <c r="I154" s="63"/>
      <c r="J154" s="63">
        <v>1</v>
      </c>
    </row>
    <row r="155" spans="1:10" s="48" customFormat="1" ht="14.25">
      <c r="A155" s="74" t="e">
        <f t="shared" si="2"/>
        <v>#REF!</v>
      </c>
      <c r="B155" s="63" t="e">
        <f>#REF!</f>
        <v>#REF!</v>
      </c>
      <c r="C155" s="51" t="s">
        <v>184</v>
      </c>
      <c r="D155" s="48" t="s">
        <v>41</v>
      </c>
      <c r="E155" s="48" t="s">
        <v>18</v>
      </c>
      <c r="F155" s="65" t="e">
        <f>IF(#REF!="XXXXX",0,#REF!)</f>
        <v>#REF!</v>
      </c>
      <c r="G155" s="66"/>
      <c r="H155" s="71">
        <v>52</v>
      </c>
      <c r="I155" s="63"/>
      <c r="J155" s="63">
        <v>2</v>
      </c>
    </row>
    <row r="156" spans="1:10" s="48" customFormat="1" ht="14.25">
      <c r="A156" s="74" t="e">
        <f t="shared" si="2"/>
        <v>#REF!</v>
      </c>
      <c r="B156" s="63" t="e">
        <f>#REF!</f>
        <v>#REF!</v>
      </c>
      <c r="C156" s="51" t="s">
        <v>184</v>
      </c>
      <c r="D156" s="48" t="s">
        <v>41</v>
      </c>
      <c r="E156" s="48" t="s">
        <v>18</v>
      </c>
      <c r="F156" s="65" t="e">
        <f>IF(#REF!="XXXXX",0,#REF!)</f>
        <v>#REF!</v>
      </c>
      <c r="G156" s="66"/>
      <c r="H156" s="71">
        <v>52</v>
      </c>
      <c r="I156" s="63"/>
      <c r="J156" s="63">
        <v>3</v>
      </c>
    </row>
    <row r="157" spans="1:10" s="48" customFormat="1" ht="14.25">
      <c r="A157" s="74" t="e">
        <f t="shared" si="2"/>
        <v>#REF!</v>
      </c>
      <c r="B157" s="63" t="e">
        <f>#REF!</f>
        <v>#REF!</v>
      </c>
      <c r="C157" s="51" t="s">
        <v>184</v>
      </c>
      <c r="D157" s="48" t="s">
        <v>41</v>
      </c>
      <c r="E157" s="48" t="s">
        <v>18</v>
      </c>
      <c r="F157" s="65" t="e">
        <f>IF(#REF!="XXXXX",0,#REF!)</f>
        <v>#REF!</v>
      </c>
      <c r="G157" s="66"/>
      <c r="H157" s="71">
        <v>52</v>
      </c>
      <c r="I157" s="63"/>
      <c r="J157" s="63">
        <v>4</v>
      </c>
    </row>
    <row r="158" spans="1:10" s="48" customFormat="1" ht="14.25">
      <c r="A158" s="74" t="e">
        <f t="shared" si="2"/>
        <v>#REF!</v>
      </c>
      <c r="B158" s="63" t="e">
        <f>#REF!</f>
        <v>#REF!</v>
      </c>
      <c r="C158" s="51" t="s">
        <v>184</v>
      </c>
      <c r="D158" s="48" t="s">
        <v>41</v>
      </c>
      <c r="E158" s="48" t="s">
        <v>18</v>
      </c>
      <c r="F158" s="65" t="e">
        <f>IF(#REF!="XXXXX",0,#REF!)</f>
        <v>#REF!</v>
      </c>
      <c r="G158" s="66"/>
      <c r="H158" s="71">
        <v>52</v>
      </c>
      <c r="I158" s="63"/>
      <c r="J158" s="63">
        <v>5</v>
      </c>
    </row>
    <row r="159" spans="1:10" s="48" customFormat="1" ht="14.25">
      <c r="A159" s="74" t="e">
        <f t="shared" si="2"/>
        <v>#REF!</v>
      </c>
      <c r="B159" s="63" t="e">
        <f>#REF!</f>
        <v>#REF!</v>
      </c>
      <c r="C159" s="51" t="s">
        <v>184</v>
      </c>
      <c r="D159" s="48" t="s">
        <v>41</v>
      </c>
      <c r="E159" s="48" t="s">
        <v>18</v>
      </c>
      <c r="F159" s="65" t="e">
        <f>IF(#REF!="XXXXX",0,#REF!)</f>
        <v>#REF!</v>
      </c>
      <c r="G159" s="66"/>
      <c r="H159" s="71">
        <v>52</v>
      </c>
      <c r="I159" s="63"/>
      <c r="J159" s="63">
        <v>7</v>
      </c>
    </row>
    <row r="160" spans="1:10" s="48" customFormat="1" ht="14.25">
      <c r="A160" s="74" t="e">
        <f t="shared" si="2"/>
        <v>#REF!</v>
      </c>
      <c r="B160" s="63" t="e">
        <f>#REF!</f>
        <v>#REF!</v>
      </c>
      <c r="C160" s="51" t="s">
        <v>184</v>
      </c>
      <c r="D160" s="48" t="s">
        <v>41</v>
      </c>
      <c r="E160" s="48" t="s">
        <v>18</v>
      </c>
      <c r="F160" s="65" t="e">
        <f>IF(#REF!="XXXXX",0,#REF!)</f>
        <v>#REF!</v>
      </c>
      <c r="G160" s="66"/>
      <c r="H160" s="71">
        <v>52</v>
      </c>
      <c r="I160" s="63"/>
      <c r="J160" s="63">
        <v>8</v>
      </c>
    </row>
    <row r="161" spans="1:10" s="48" customFormat="1" ht="14.25">
      <c r="A161" s="74" t="e">
        <f t="shared" si="2"/>
        <v>#REF!</v>
      </c>
      <c r="B161" s="63" t="e">
        <f>#REF!</f>
        <v>#REF!</v>
      </c>
      <c r="C161" s="51" t="s">
        <v>184</v>
      </c>
      <c r="D161" s="48" t="s">
        <v>41</v>
      </c>
      <c r="E161" s="48" t="s">
        <v>18</v>
      </c>
      <c r="F161" s="65" t="e">
        <f>IF(#REF!="XXXXX",0,#REF!)</f>
        <v>#REF!</v>
      </c>
      <c r="G161" s="66"/>
      <c r="H161" s="71">
        <v>52</v>
      </c>
      <c r="I161" s="63"/>
      <c r="J161" s="63">
        <v>9</v>
      </c>
    </row>
    <row r="162" spans="1:10" s="48" customFormat="1" ht="14.25">
      <c r="A162" s="74" t="e">
        <f t="shared" si="2"/>
        <v>#REF!</v>
      </c>
      <c r="B162" s="63" t="e">
        <f>#REF!</f>
        <v>#REF!</v>
      </c>
      <c r="C162" s="51" t="s">
        <v>185</v>
      </c>
      <c r="D162" s="48" t="s">
        <v>41</v>
      </c>
      <c r="E162" s="48" t="s">
        <v>18</v>
      </c>
      <c r="F162" s="65" t="e">
        <f>IF(#REF!="XXXXX",0,#REF!)</f>
        <v>#REF!</v>
      </c>
      <c r="G162" s="66"/>
      <c r="H162" s="71">
        <v>53</v>
      </c>
      <c r="I162" s="63"/>
      <c r="J162" s="63">
        <v>0</v>
      </c>
    </row>
    <row r="163" spans="1:10" s="48" customFormat="1" ht="14.25">
      <c r="A163" s="74" t="e">
        <f t="shared" si="2"/>
        <v>#REF!</v>
      </c>
      <c r="B163" s="63" t="e">
        <f>#REF!</f>
        <v>#REF!</v>
      </c>
      <c r="C163" s="51" t="s">
        <v>185</v>
      </c>
      <c r="D163" s="48" t="s">
        <v>41</v>
      </c>
      <c r="E163" s="48" t="s">
        <v>18</v>
      </c>
      <c r="F163" s="65" t="e">
        <f>IF(#REF!="XXXXX",0,#REF!)</f>
        <v>#REF!</v>
      </c>
      <c r="G163" s="66"/>
      <c r="H163" s="71">
        <v>53</v>
      </c>
      <c r="I163" s="63"/>
      <c r="J163" s="63">
        <v>1</v>
      </c>
    </row>
    <row r="164" spans="1:10" s="48" customFormat="1" ht="14.25">
      <c r="A164" s="74" t="e">
        <f t="shared" si="2"/>
        <v>#REF!</v>
      </c>
      <c r="B164" s="63" t="e">
        <f>#REF!</f>
        <v>#REF!</v>
      </c>
      <c r="C164" s="51" t="s">
        <v>185</v>
      </c>
      <c r="D164" s="48" t="s">
        <v>41</v>
      </c>
      <c r="E164" s="48" t="s">
        <v>18</v>
      </c>
      <c r="F164" s="65" t="e">
        <f>IF(#REF!="XXXXX",0,#REF!)</f>
        <v>#REF!</v>
      </c>
      <c r="G164" s="66"/>
      <c r="H164" s="71">
        <v>53</v>
      </c>
      <c r="I164" s="63"/>
      <c r="J164" s="63">
        <v>2</v>
      </c>
    </row>
    <row r="165" spans="1:10" s="48" customFormat="1" ht="14.25">
      <c r="A165" s="74" t="e">
        <f t="shared" si="2"/>
        <v>#REF!</v>
      </c>
      <c r="B165" s="63" t="e">
        <f>#REF!</f>
        <v>#REF!</v>
      </c>
      <c r="C165" s="51" t="s">
        <v>185</v>
      </c>
      <c r="D165" s="48" t="s">
        <v>41</v>
      </c>
      <c r="E165" s="48" t="s">
        <v>18</v>
      </c>
      <c r="F165" s="65" t="e">
        <f>IF(#REF!="XXXXX",0,#REF!)</f>
        <v>#REF!</v>
      </c>
      <c r="G165" s="66"/>
      <c r="H165" s="71">
        <v>53</v>
      </c>
      <c r="I165" s="63"/>
      <c r="J165" s="63">
        <v>3</v>
      </c>
    </row>
    <row r="166" spans="1:10" s="48" customFormat="1" ht="14.25">
      <c r="A166" s="74" t="e">
        <f t="shared" si="2"/>
        <v>#REF!</v>
      </c>
      <c r="B166" s="63" t="e">
        <f>#REF!</f>
        <v>#REF!</v>
      </c>
      <c r="C166" s="51" t="s">
        <v>185</v>
      </c>
      <c r="D166" s="48" t="s">
        <v>41</v>
      </c>
      <c r="E166" s="48" t="s">
        <v>18</v>
      </c>
      <c r="F166" s="65" t="e">
        <f>IF(#REF!="XXXXX",0,#REF!)</f>
        <v>#REF!</v>
      </c>
      <c r="G166" s="66"/>
      <c r="H166" s="71">
        <v>53</v>
      </c>
      <c r="I166" s="63"/>
      <c r="J166" s="63">
        <v>4</v>
      </c>
    </row>
    <row r="167" spans="1:10" s="48" customFormat="1" ht="14.25">
      <c r="A167" s="74" t="e">
        <f t="shared" si="2"/>
        <v>#REF!</v>
      </c>
      <c r="B167" s="63" t="e">
        <f>#REF!</f>
        <v>#REF!</v>
      </c>
      <c r="C167" s="51" t="s">
        <v>185</v>
      </c>
      <c r="D167" s="48" t="s">
        <v>41</v>
      </c>
      <c r="E167" s="48" t="s">
        <v>18</v>
      </c>
      <c r="F167" s="65" t="e">
        <f>IF(#REF!="XXXXX",0,#REF!)</f>
        <v>#REF!</v>
      </c>
      <c r="G167" s="66"/>
      <c r="H167" s="71">
        <v>53</v>
      </c>
      <c r="I167" s="63"/>
      <c r="J167" s="63">
        <v>5</v>
      </c>
    </row>
    <row r="168" spans="1:10" s="48" customFormat="1" ht="14.25">
      <c r="A168" s="74" t="e">
        <f t="shared" si="2"/>
        <v>#REF!</v>
      </c>
      <c r="B168" s="63" t="e">
        <f>#REF!</f>
        <v>#REF!</v>
      </c>
      <c r="C168" s="51" t="s">
        <v>185</v>
      </c>
      <c r="D168" s="48" t="s">
        <v>41</v>
      </c>
      <c r="E168" s="48" t="s">
        <v>18</v>
      </c>
      <c r="F168" s="65" t="e">
        <f>IF(#REF!="XXXXX",0,#REF!)</f>
        <v>#REF!</v>
      </c>
      <c r="G168" s="66"/>
      <c r="H168" s="71">
        <v>53</v>
      </c>
      <c r="I168" s="63"/>
      <c r="J168" s="63">
        <v>7</v>
      </c>
    </row>
    <row r="169" spans="1:10" s="48" customFormat="1" ht="14.25">
      <c r="A169" s="74" t="e">
        <f t="shared" si="2"/>
        <v>#REF!</v>
      </c>
      <c r="B169" s="63" t="e">
        <f>#REF!</f>
        <v>#REF!</v>
      </c>
      <c r="C169" s="51" t="s">
        <v>185</v>
      </c>
      <c r="D169" s="48" t="s">
        <v>41</v>
      </c>
      <c r="E169" s="48" t="s">
        <v>18</v>
      </c>
      <c r="F169" s="65" t="e">
        <f>IF(#REF!="XXXXX",0,#REF!)</f>
        <v>#REF!</v>
      </c>
      <c r="G169" s="66"/>
      <c r="H169" s="71">
        <v>53</v>
      </c>
      <c r="I169" s="63"/>
      <c r="J169" s="63">
        <v>8</v>
      </c>
    </row>
    <row r="170" spans="1:10" s="48" customFormat="1" ht="14.25">
      <c r="A170" s="74" t="e">
        <f t="shared" si="2"/>
        <v>#REF!</v>
      </c>
      <c r="B170" s="63" t="e">
        <f>#REF!</f>
        <v>#REF!</v>
      </c>
      <c r="C170" s="51" t="s">
        <v>185</v>
      </c>
      <c r="D170" s="48" t="s">
        <v>41</v>
      </c>
      <c r="E170" s="48" t="s">
        <v>18</v>
      </c>
      <c r="F170" s="65" t="e">
        <f>IF(#REF!="XXXXX",0,#REF!)</f>
        <v>#REF!</v>
      </c>
      <c r="G170" s="66"/>
      <c r="H170" s="71">
        <v>53</v>
      </c>
      <c r="I170" s="63"/>
      <c r="J170" s="63">
        <v>9</v>
      </c>
    </row>
    <row r="171" spans="1:10" s="48" customFormat="1" ht="14.25">
      <c r="A171" s="74" t="e">
        <f t="shared" si="2"/>
        <v>#REF!</v>
      </c>
      <c r="B171" s="63" t="e">
        <f>#REF!</f>
        <v>#REF!</v>
      </c>
      <c r="C171" s="51" t="s">
        <v>108</v>
      </c>
      <c r="D171" s="48" t="s">
        <v>41</v>
      </c>
      <c r="E171" s="48" t="s">
        <v>18</v>
      </c>
      <c r="F171" s="65" t="e">
        <f>IF(#REF!="XXXXX",0,#REF!)</f>
        <v>#REF!</v>
      </c>
      <c r="G171" s="66"/>
      <c r="H171" s="71">
        <v>56</v>
      </c>
      <c r="I171" s="63"/>
      <c r="J171" s="63">
        <v>0</v>
      </c>
    </row>
    <row r="172" spans="1:10" s="48" customFormat="1" ht="14.25">
      <c r="A172" s="74" t="e">
        <f t="shared" si="2"/>
        <v>#REF!</v>
      </c>
      <c r="B172" s="63" t="e">
        <f>#REF!</f>
        <v>#REF!</v>
      </c>
      <c r="C172" s="51" t="s">
        <v>108</v>
      </c>
      <c r="D172" s="48" t="s">
        <v>41</v>
      </c>
      <c r="E172" s="48" t="s">
        <v>18</v>
      </c>
      <c r="F172" s="65" t="e">
        <f>IF(#REF!="XXXXX",0,#REF!)</f>
        <v>#REF!</v>
      </c>
      <c r="G172" s="66"/>
      <c r="H172" s="71">
        <v>56</v>
      </c>
      <c r="I172" s="63"/>
      <c r="J172" s="63">
        <v>1</v>
      </c>
    </row>
    <row r="173" spans="1:10" s="48" customFormat="1" ht="14.25">
      <c r="A173" s="74" t="e">
        <f t="shared" si="2"/>
        <v>#REF!</v>
      </c>
      <c r="B173" s="63" t="e">
        <f>#REF!</f>
        <v>#REF!</v>
      </c>
      <c r="C173" s="51" t="s">
        <v>108</v>
      </c>
      <c r="D173" s="48" t="s">
        <v>41</v>
      </c>
      <c r="E173" s="48" t="s">
        <v>18</v>
      </c>
      <c r="F173" s="65" t="e">
        <f>IF(#REF!="XXXXX",0,#REF!)</f>
        <v>#REF!</v>
      </c>
      <c r="G173" s="66"/>
      <c r="H173" s="71">
        <v>56</v>
      </c>
      <c r="I173" s="63"/>
      <c r="J173" s="63">
        <v>2</v>
      </c>
    </row>
    <row r="174" spans="1:10" s="48" customFormat="1" ht="14.25">
      <c r="A174" s="74" t="e">
        <f t="shared" si="2"/>
        <v>#REF!</v>
      </c>
      <c r="B174" s="63" t="e">
        <f>#REF!</f>
        <v>#REF!</v>
      </c>
      <c r="C174" s="51" t="s">
        <v>108</v>
      </c>
      <c r="D174" s="48" t="s">
        <v>41</v>
      </c>
      <c r="E174" s="48" t="s">
        <v>18</v>
      </c>
      <c r="F174" s="65" t="e">
        <f>IF(#REF!="XXXXX",0,#REF!)</f>
        <v>#REF!</v>
      </c>
      <c r="G174" s="66"/>
      <c r="H174" s="71">
        <v>56</v>
      </c>
      <c r="I174" s="63"/>
      <c r="J174" s="63">
        <v>3</v>
      </c>
    </row>
    <row r="175" spans="1:10" s="48" customFormat="1" ht="14.25">
      <c r="A175" s="74" t="e">
        <f t="shared" si="2"/>
        <v>#REF!</v>
      </c>
      <c r="B175" s="63" t="e">
        <f>#REF!</f>
        <v>#REF!</v>
      </c>
      <c r="C175" s="51" t="s">
        <v>108</v>
      </c>
      <c r="D175" s="48" t="s">
        <v>41</v>
      </c>
      <c r="E175" s="48" t="s">
        <v>18</v>
      </c>
      <c r="F175" s="65" t="e">
        <f>IF(#REF!="XXXXX",0,#REF!)</f>
        <v>#REF!</v>
      </c>
      <c r="G175" s="66"/>
      <c r="H175" s="71">
        <v>56</v>
      </c>
      <c r="I175" s="63"/>
      <c r="J175" s="63">
        <v>4</v>
      </c>
    </row>
    <row r="176" spans="1:10" s="48" customFormat="1" ht="14.25">
      <c r="A176" s="74" t="e">
        <f t="shared" si="2"/>
        <v>#REF!</v>
      </c>
      <c r="B176" s="63" t="e">
        <f>#REF!</f>
        <v>#REF!</v>
      </c>
      <c r="C176" s="51" t="s">
        <v>108</v>
      </c>
      <c r="D176" s="48" t="s">
        <v>41</v>
      </c>
      <c r="E176" s="48" t="s">
        <v>18</v>
      </c>
      <c r="F176" s="65" t="e">
        <f>IF(#REF!="XXXXX",0,#REF!)</f>
        <v>#REF!</v>
      </c>
      <c r="G176" s="66"/>
      <c r="H176" s="71">
        <v>56</v>
      </c>
      <c r="I176" s="63"/>
      <c r="J176" s="63">
        <v>5</v>
      </c>
    </row>
    <row r="177" spans="1:10" s="48" customFormat="1" ht="14.25">
      <c r="A177" s="74" t="e">
        <f t="shared" si="2"/>
        <v>#REF!</v>
      </c>
      <c r="B177" s="63" t="e">
        <f>#REF!</f>
        <v>#REF!</v>
      </c>
      <c r="C177" s="51" t="s">
        <v>108</v>
      </c>
      <c r="D177" s="48" t="s">
        <v>41</v>
      </c>
      <c r="E177" s="48" t="s">
        <v>18</v>
      </c>
      <c r="F177" s="65" t="e">
        <f>IF(#REF!="XXXXX",0,#REF!)</f>
        <v>#REF!</v>
      </c>
      <c r="G177" s="66"/>
      <c r="H177" s="71">
        <v>56</v>
      </c>
      <c r="I177" s="63"/>
      <c r="J177" s="63">
        <v>7</v>
      </c>
    </row>
    <row r="178" spans="1:10" s="48" customFormat="1" ht="14.25">
      <c r="A178" s="74" t="e">
        <f t="shared" si="2"/>
        <v>#REF!</v>
      </c>
      <c r="B178" s="63" t="e">
        <f>#REF!</f>
        <v>#REF!</v>
      </c>
      <c r="C178" s="51" t="s">
        <v>108</v>
      </c>
      <c r="D178" s="48" t="s">
        <v>41</v>
      </c>
      <c r="E178" s="48" t="s">
        <v>18</v>
      </c>
      <c r="F178" s="65" t="e">
        <f>IF(#REF!="XXXXX",0,#REF!)</f>
        <v>#REF!</v>
      </c>
      <c r="G178" s="66"/>
      <c r="H178" s="71">
        <v>56</v>
      </c>
      <c r="I178" s="63"/>
      <c r="J178" s="63">
        <v>8</v>
      </c>
    </row>
    <row r="179" spans="1:10" s="48" customFormat="1" ht="14.25">
      <c r="A179" s="74" t="e">
        <f t="shared" si="2"/>
        <v>#REF!</v>
      </c>
      <c r="B179" s="63" t="e">
        <f>#REF!</f>
        <v>#REF!</v>
      </c>
      <c r="C179" s="51" t="s">
        <v>108</v>
      </c>
      <c r="D179" s="48" t="s">
        <v>41</v>
      </c>
      <c r="E179" s="48" t="s">
        <v>18</v>
      </c>
      <c r="F179" s="65" t="e">
        <f>IF(#REF!="XXXXX",0,#REF!)</f>
        <v>#REF!</v>
      </c>
      <c r="G179" s="66"/>
      <c r="H179" s="71">
        <v>56</v>
      </c>
      <c r="I179" s="63"/>
      <c r="J179" s="63">
        <v>9</v>
      </c>
    </row>
    <row r="180" spans="1:10" s="48" customFormat="1" ht="13.5" customHeight="1">
      <c r="A180" s="74" t="e">
        <f t="shared" si="2"/>
        <v>#REF!</v>
      </c>
      <c r="B180" s="63" t="e">
        <f>#REF!</f>
        <v>#REF!</v>
      </c>
      <c r="C180" s="51" t="s">
        <v>142</v>
      </c>
      <c r="D180" s="48" t="s">
        <v>41</v>
      </c>
      <c r="E180" s="48" t="s">
        <v>18</v>
      </c>
      <c r="F180" s="65" t="e">
        <f>IF(#REF!="XXXXX",0,#REF!)</f>
        <v>#REF!</v>
      </c>
      <c r="G180" s="66"/>
      <c r="H180" s="71">
        <v>59</v>
      </c>
      <c r="I180" s="63"/>
      <c r="J180" s="63">
        <v>0</v>
      </c>
    </row>
    <row r="181" spans="1:10" s="48" customFormat="1" ht="13.5" customHeight="1">
      <c r="A181" s="74" t="e">
        <f t="shared" si="2"/>
        <v>#REF!</v>
      </c>
      <c r="B181" s="63" t="e">
        <f>#REF!</f>
        <v>#REF!</v>
      </c>
      <c r="C181" s="51" t="s">
        <v>142</v>
      </c>
      <c r="D181" s="48" t="s">
        <v>41</v>
      </c>
      <c r="E181" s="48" t="s">
        <v>18</v>
      </c>
      <c r="F181" s="65" t="e">
        <f>IF(#REF!="XXXXX",0,#REF!)</f>
        <v>#REF!</v>
      </c>
      <c r="G181" s="66"/>
      <c r="H181" s="71">
        <v>59</v>
      </c>
      <c r="I181" s="63"/>
      <c r="J181" s="63">
        <v>1</v>
      </c>
    </row>
    <row r="182" spans="1:10" s="48" customFormat="1" ht="13.5" customHeight="1">
      <c r="A182" s="74" t="e">
        <f t="shared" si="2"/>
        <v>#REF!</v>
      </c>
      <c r="B182" s="63" t="e">
        <f>#REF!</f>
        <v>#REF!</v>
      </c>
      <c r="C182" s="51" t="s">
        <v>142</v>
      </c>
      <c r="D182" s="48" t="s">
        <v>41</v>
      </c>
      <c r="E182" s="48" t="s">
        <v>18</v>
      </c>
      <c r="F182" s="65" t="e">
        <f>IF(#REF!="XXXXX",0,#REF!)</f>
        <v>#REF!</v>
      </c>
      <c r="G182" s="66"/>
      <c r="H182" s="71">
        <v>59</v>
      </c>
      <c r="I182" s="63"/>
      <c r="J182" s="63">
        <v>2</v>
      </c>
    </row>
    <row r="183" spans="1:10" s="48" customFormat="1" ht="13.5" customHeight="1">
      <c r="A183" s="74" t="e">
        <f t="shared" si="2"/>
        <v>#REF!</v>
      </c>
      <c r="B183" s="63" t="e">
        <f>#REF!</f>
        <v>#REF!</v>
      </c>
      <c r="C183" s="51" t="s">
        <v>142</v>
      </c>
      <c r="D183" s="48" t="s">
        <v>41</v>
      </c>
      <c r="E183" s="48" t="s">
        <v>18</v>
      </c>
      <c r="F183" s="65" t="e">
        <f>IF(#REF!="XXXXX",0,#REF!)</f>
        <v>#REF!</v>
      </c>
      <c r="G183" s="66"/>
      <c r="H183" s="71">
        <v>59</v>
      </c>
      <c r="I183" s="63"/>
      <c r="J183" s="63">
        <v>3</v>
      </c>
    </row>
    <row r="184" spans="1:10" s="48" customFormat="1" ht="13.5" customHeight="1">
      <c r="A184" s="74" t="e">
        <f t="shared" si="2"/>
        <v>#REF!</v>
      </c>
      <c r="B184" s="63" t="e">
        <f>#REF!</f>
        <v>#REF!</v>
      </c>
      <c r="C184" s="51" t="s">
        <v>142</v>
      </c>
      <c r="D184" s="48" t="s">
        <v>41</v>
      </c>
      <c r="E184" s="48" t="s">
        <v>18</v>
      </c>
      <c r="F184" s="65" t="e">
        <f>IF(#REF!="XXXXX",0,#REF!)</f>
        <v>#REF!</v>
      </c>
      <c r="G184" s="66"/>
      <c r="H184" s="71">
        <v>59</v>
      </c>
      <c r="I184" s="63"/>
      <c r="J184" s="63">
        <v>4</v>
      </c>
    </row>
    <row r="185" spans="1:10" s="48" customFormat="1" ht="13.5" customHeight="1">
      <c r="A185" s="74" t="e">
        <f t="shared" si="2"/>
        <v>#REF!</v>
      </c>
      <c r="B185" s="63" t="e">
        <f>#REF!</f>
        <v>#REF!</v>
      </c>
      <c r="C185" s="51" t="s">
        <v>142</v>
      </c>
      <c r="D185" s="48" t="s">
        <v>41</v>
      </c>
      <c r="E185" s="48" t="s">
        <v>18</v>
      </c>
      <c r="F185" s="65" t="e">
        <f>IF(#REF!="XXXXX",0,#REF!)</f>
        <v>#REF!</v>
      </c>
      <c r="G185" s="66"/>
      <c r="H185" s="71">
        <v>59</v>
      </c>
      <c r="I185" s="63"/>
      <c r="J185" s="63">
        <v>5</v>
      </c>
    </row>
    <row r="186" spans="1:10" s="48" customFormat="1" ht="13.5" customHeight="1">
      <c r="A186" s="74" t="e">
        <f t="shared" si="2"/>
        <v>#REF!</v>
      </c>
      <c r="B186" s="63" t="e">
        <f>#REF!</f>
        <v>#REF!</v>
      </c>
      <c r="C186" s="51" t="s">
        <v>142</v>
      </c>
      <c r="D186" s="48" t="s">
        <v>41</v>
      </c>
      <c r="E186" s="48" t="s">
        <v>18</v>
      </c>
      <c r="F186" s="65" t="e">
        <f>IF(#REF!="XXXXX",0,#REF!)</f>
        <v>#REF!</v>
      </c>
      <c r="G186" s="66"/>
      <c r="H186" s="71">
        <v>59</v>
      </c>
      <c r="I186" s="63"/>
      <c r="J186" s="63">
        <v>7</v>
      </c>
    </row>
    <row r="187" spans="1:10" s="48" customFormat="1" ht="13.5" customHeight="1">
      <c r="A187" s="74" t="e">
        <f t="shared" si="2"/>
        <v>#REF!</v>
      </c>
      <c r="B187" s="63" t="e">
        <f>#REF!</f>
        <v>#REF!</v>
      </c>
      <c r="C187" s="51" t="s">
        <v>142</v>
      </c>
      <c r="D187" s="48" t="s">
        <v>41</v>
      </c>
      <c r="E187" s="48" t="s">
        <v>18</v>
      </c>
      <c r="F187" s="65" t="e">
        <f>IF(#REF!="XXXXX",0,#REF!)</f>
        <v>#REF!</v>
      </c>
      <c r="G187" s="66"/>
      <c r="H187" s="71">
        <v>59</v>
      </c>
      <c r="I187" s="63"/>
      <c r="J187" s="63">
        <v>8</v>
      </c>
    </row>
    <row r="188" spans="1:10" s="48" customFormat="1" ht="13.5" customHeight="1">
      <c r="A188" s="74" t="e">
        <f t="shared" si="2"/>
        <v>#REF!</v>
      </c>
      <c r="B188" s="63" t="e">
        <f>#REF!</f>
        <v>#REF!</v>
      </c>
      <c r="C188" s="51" t="s">
        <v>142</v>
      </c>
      <c r="D188" s="48" t="s">
        <v>41</v>
      </c>
      <c r="E188" s="48" t="s">
        <v>18</v>
      </c>
      <c r="F188" s="65" t="e">
        <f>IF(#REF!="XXXXX",0,#REF!)</f>
        <v>#REF!</v>
      </c>
      <c r="G188" s="66"/>
      <c r="H188" s="71">
        <v>59</v>
      </c>
      <c r="I188" s="63"/>
      <c r="J188" s="63">
        <v>9</v>
      </c>
    </row>
    <row r="189" spans="1:10" s="48" customFormat="1" ht="14.25">
      <c r="A189" s="74" t="e">
        <f t="shared" si="2"/>
        <v>#REF!</v>
      </c>
      <c r="B189" s="63" t="e">
        <f>#REF!</f>
        <v>#REF!</v>
      </c>
      <c r="C189" s="51" t="s">
        <v>190</v>
      </c>
      <c r="D189" s="48" t="s">
        <v>41</v>
      </c>
      <c r="E189" s="48" t="s">
        <v>18</v>
      </c>
      <c r="F189" s="65" t="e">
        <f>IF(#REF!="XXXXX",0,#REF!)</f>
        <v>#REF!</v>
      </c>
      <c r="G189" s="66"/>
      <c r="H189" s="71">
        <v>60</v>
      </c>
      <c r="I189" s="63"/>
      <c r="J189" s="63">
        <v>0</v>
      </c>
    </row>
    <row r="190" spans="1:10" s="48" customFormat="1" ht="14.25">
      <c r="A190" s="74" t="e">
        <f t="shared" si="2"/>
        <v>#REF!</v>
      </c>
      <c r="B190" s="63" t="e">
        <f>#REF!</f>
        <v>#REF!</v>
      </c>
      <c r="C190" s="51" t="s">
        <v>190</v>
      </c>
      <c r="D190" s="48" t="s">
        <v>41</v>
      </c>
      <c r="E190" s="48" t="s">
        <v>18</v>
      </c>
      <c r="F190" s="65" t="e">
        <f>IF(#REF!="XXXXX",0,#REF!)</f>
        <v>#REF!</v>
      </c>
      <c r="G190" s="66"/>
      <c r="H190" s="71">
        <v>60</v>
      </c>
      <c r="I190" s="63"/>
      <c r="J190" s="63">
        <v>1</v>
      </c>
    </row>
    <row r="191" spans="1:10" s="48" customFormat="1" ht="14.25">
      <c r="A191" s="74" t="e">
        <f t="shared" si="2"/>
        <v>#REF!</v>
      </c>
      <c r="B191" s="63" t="e">
        <f>#REF!</f>
        <v>#REF!</v>
      </c>
      <c r="C191" s="51" t="s">
        <v>190</v>
      </c>
      <c r="D191" s="48" t="s">
        <v>41</v>
      </c>
      <c r="E191" s="48" t="s">
        <v>18</v>
      </c>
      <c r="F191" s="65" t="e">
        <f>IF(#REF!="XXXXX",0,#REF!)</f>
        <v>#REF!</v>
      </c>
      <c r="G191" s="66"/>
      <c r="H191" s="71">
        <v>60</v>
      </c>
      <c r="I191" s="63"/>
      <c r="J191" s="63">
        <v>2</v>
      </c>
    </row>
    <row r="192" spans="1:10" s="48" customFormat="1" ht="14.25">
      <c r="A192" s="74" t="e">
        <f t="shared" si="2"/>
        <v>#REF!</v>
      </c>
      <c r="B192" s="63" t="e">
        <f>#REF!</f>
        <v>#REF!</v>
      </c>
      <c r="C192" s="51" t="s">
        <v>190</v>
      </c>
      <c r="D192" s="48" t="s">
        <v>41</v>
      </c>
      <c r="E192" s="48" t="s">
        <v>18</v>
      </c>
      <c r="F192" s="65" t="e">
        <f>IF(#REF!="XXXXX",0,#REF!)</f>
        <v>#REF!</v>
      </c>
      <c r="G192" s="66"/>
      <c r="H192" s="71">
        <v>60</v>
      </c>
      <c r="I192" s="63"/>
      <c r="J192" s="63">
        <v>3</v>
      </c>
    </row>
    <row r="193" spans="1:10" s="48" customFormat="1" ht="14.25">
      <c r="A193" s="74" t="e">
        <f t="shared" si="2"/>
        <v>#REF!</v>
      </c>
      <c r="B193" s="63" t="e">
        <f>#REF!</f>
        <v>#REF!</v>
      </c>
      <c r="C193" s="51" t="s">
        <v>190</v>
      </c>
      <c r="D193" s="48" t="s">
        <v>41</v>
      </c>
      <c r="E193" s="48" t="s">
        <v>18</v>
      </c>
      <c r="F193" s="65" t="e">
        <f>IF(#REF!="XXXXX",0,#REF!)</f>
        <v>#REF!</v>
      </c>
      <c r="G193" s="66"/>
      <c r="H193" s="71">
        <v>60</v>
      </c>
      <c r="I193" s="63"/>
      <c r="J193" s="63">
        <v>4</v>
      </c>
    </row>
    <row r="194" spans="1:10" s="48" customFormat="1" ht="14.25">
      <c r="A194" s="74" t="e">
        <f t="shared" si="2"/>
        <v>#REF!</v>
      </c>
      <c r="B194" s="63" t="e">
        <f>#REF!</f>
        <v>#REF!</v>
      </c>
      <c r="C194" s="51" t="s">
        <v>190</v>
      </c>
      <c r="D194" s="48" t="s">
        <v>41</v>
      </c>
      <c r="E194" s="48" t="s">
        <v>18</v>
      </c>
      <c r="F194" s="65" t="e">
        <f>IF(#REF!="XXXXX",0,#REF!)</f>
        <v>#REF!</v>
      </c>
      <c r="G194" s="66"/>
      <c r="H194" s="71">
        <v>60</v>
      </c>
      <c r="I194" s="63"/>
      <c r="J194" s="63">
        <v>5</v>
      </c>
    </row>
    <row r="195" spans="1:10" s="48" customFormat="1" ht="14.25">
      <c r="A195" s="74" t="e">
        <f t="shared" si="2"/>
        <v>#REF!</v>
      </c>
      <c r="B195" s="63" t="e">
        <f>#REF!</f>
        <v>#REF!</v>
      </c>
      <c r="C195" s="51" t="s">
        <v>190</v>
      </c>
      <c r="D195" s="48" t="s">
        <v>41</v>
      </c>
      <c r="E195" s="48" t="s">
        <v>18</v>
      </c>
      <c r="F195" s="65" t="e">
        <f>IF(#REF!="XXXXX",0,#REF!)</f>
        <v>#REF!</v>
      </c>
      <c r="G195" s="66"/>
      <c r="H195" s="71">
        <v>60</v>
      </c>
      <c r="I195" s="63"/>
      <c r="J195" s="63">
        <v>7</v>
      </c>
    </row>
    <row r="196" spans="1:10" s="48" customFormat="1" ht="14.25">
      <c r="A196" s="74" t="e">
        <f t="shared" si="2"/>
        <v>#REF!</v>
      </c>
      <c r="B196" s="63" t="e">
        <f>#REF!</f>
        <v>#REF!</v>
      </c>
      <c r="C196" s="51" t="s">
        <v>190</v>
      </c>
      <c r="D196" s="48" t="s">
        <v>41</v>
      </c>
      <c r="E196" s="48" t="s">
        <v>18</v>
      </c>
      <c r="F196" s="65" t="e">
        <f>IF(#REF!="XXXXX",0,#REF!)</f>
        <v>#REF!</v>
      </c>
      <c r="G196" s="66"/>
      <c r="H196" s="71">
        <v>60</v>
      </c>
      <c r="I196" s="63"/>
      <c r="J196" s="63">
        <v>8</v>
      </c>
    </row>
    <row r="197" spans="1:10" s="48" customFormat="1" ht="14.25">
      <c r="A197" s="74" t="e">
        <f t="shared" ref="A197:A260" si="3">A196</f>
        <v>#REF!</v>
      </c>
      <c r="B197" s="63" t="e">
        <f>#REF!</f>
        <v>#REF!</v>
      </c>
      <c r="C197" s="51" t="s">
        <v>190</v>
      </c>
      <c r="D197" s="48" t="s">
        <v>41</v>
      </c>
      <c r="E197" s="48" t="s">
        <v>18</v>
      </c>
      <c r="F197" s="65" t="e">
        <f>IF(#REF!="XXXXX",0,#REF!)</f>
        <v>#REF!</v>
      </c>
      <c r="G197" s="66"/>
      <c r="H197" s="71">
        <v>60</v>
      </c>
      <c r="I197" s="63"/>
      <c r="J197" s="63">
        <v>9</v>
      </c>
    </row>
    <row r="198" spans="1:10" s="48" customFormat="1" ht="14.25">
      <c r="A198" s="74" t="e">
        <f t="shared" si="3"/>
        <v>#REF!</v>
      </c>
      <c r="B198" s="63" t="e">
        <f>#REF!</f>
        <v>#REF!</v>
      </c>
      <c r="C198" s="51" t="s">
        <v>109</v>
      </c>
      <c r="D198" s="48" t="s">
        <v>41</v>
      </c>
      <c r="E198" s="48" t="s">
        <v>18</v>
      </c>
      <c r="F198" s="65" t="e">
        <f>IF(#REF!="XXXXX",0,#REF!)</f>
        <v>#REF!</v>
      </c>
      <c r="G198" s="66"/>
      <c r="H198" s="71">
        <v>73</v>
      </c>
      <c r="I198" s="63"/>
      <c r="J198" s="63">
        <v>0</v>
      </c>
    </row>
    <row r="199" spans="1:10" s="48" customFormat="1" ht="14.25">
      <c r="A199" s="74" t="e">
        <f t="shared" si="3"/>
        <v>#REF!</v>
      </c>
      <c r="B199" s="63" t="e">
        <f>#REF!</f>
        <v>#REF!</v>
      </c>
      <c r="C199" s="51" t="s">
        <v>109</v>
      </c>
      <c r="D199" s="48" t="s">
        <v>41</v>
      </c>
      <c r="E199" s="48" t="s">
        <v>18</v>
      </c>
      <c r="F199" s="65" t="e">
        <f>IF(#REF!="XXXXX",0,#REF!)</f>
        <v>#REF!</v>
      </c>
      <c r="G199" s="66"/>
      <c r="H199" s="71">
        <v>73</v>
      </c>
      <c r="I199" s="63"/>
      <c r="J199" s="63">
        <v>1</v>
      </c>
    </row>
    <row r="200" spans="1:10" s="48" customFormat="1" ht="14.25">
      <c r="A200" s="74" t="e">
        <f t="shared" si="3"/>
        <v>#REF!</v>
      </c>
      <c r="B200" s="63" t="e">
        <f>#REF!</f>
        <v>#REF!</v>
      </c>
      <c r="C200" s="51" t="s">
        <v>109</v>
      </c>
      <c r="D200" s="48" t="s">
        <v>41</v>
      </c>
      <c r="E200" s="48" t="s">
        <v>18</v>
      </c>
      <c r="F200" s="65" t="e">
        <f>IF(#REF!="XXXXX",0,#REF!)</f>
        <v>#REF!</v>
      </c>
      <c r="G200" s="66"/>
      <c r="H200" s="71">
        <v>73</v>
      </c>
      <c r="I200" s="63"/>
      <c r="J200" s="63">
        <v>2</v>
      </c>
    </row>
    <row r="201" spans="1:10" s="48" customFormat="1" ht="14.25">
      <c r="A201" s="74" t="e">
        <f t="shared" si="3"/>
        <v>#REF!</v>
      </c>
      <c r="B201" s="63" t="e">
        <f>#REF!</f>
        <v>#REF!</v>
      </c>
      <c r="C201" s="51" t="s">
        <v>109</v>
      </c>
      <c r="D201" s="48" t="s">
        <v>41</v>
      </c>
      <c r="E201" s="48" t="s">
        <v>18</v>
      </c>
      <c r="F201" s="65" t="e">
        <f>IF(#REF!="XXXXX",0,#REF!)</f>
        <v>#REF!</v>
      </c>
      <c r="G201" s="66"/>
      <c r="H201" s="71">
        <v>73</v>
      </c>
      <c r="I201" s="63"/>
      <c r="J201" s="63">
        <v>3</v>
      </c>
    </row>
    <row r="202" spans="1:10" s="48" customFormat="1" ht="14.25">
      <c r="A202" s="74" t="e">
        <f t="shared" si="3"/>
        <v>#REF!</v>
      </c>
      <c r="B202" s="63" t="e">
        <f>#REF!</f>
        <v>#REF!</v>
      </c>
      <c r="C202" s="51" t="s">
        <v>109</v>
      </c>
      <c r="D202" s="48" t="s">
        <v>41</v>
      </c>
      <c r="E202" s="48" t="s">
        <v>18</v>
      </c>
      <c r="F202" s="65" t="e">
        <f>IF(#REF!="XXXXX",0,#REF!)</f>
        <v>#REF!</v>
      </c>
      <c r="G202" s="66"/>
      <c r="H202" s="71">
        <v>73</v>
      </c>
      <c r="I202" s="63"/>
      <c r="J202" s="63">
        <v>4</v>
      </c>
    </row>
    <row r="203" spans="1:10" s="48" customFormat="1" ht="14.25">
      <c r="A203" s="74" t="e">
        <f t="shared" si="3"/>
        <v>#REF!</v>
      </c>
      <c r="B203" s="63" t="e">
        <f>#REF!</f>
        <v>#REF!</v>
      </c>
      <c r="C203" s="51" t="s">
        <v>109</v>
      </c>
      <c r="D203" s="48" t="s">
        <v>41</v>
      </c>
      <c r="E203" s="48" t="s">
        <v>18</v>
      </c>
      <c r="F203" s="65" t="e">
        <f>IF(#REF!="XXXXX",0,#REF!)</f>
        <v>#REF!</v>
      </c>
      <c r="G203" s="66"/>
      <c r="H203" s="71">
        <v>73</v>
      </c>
      <c r="I203" s="63"/>
      <c r="J203" s="63">
        <v>5</v>
      </c>
    </row>
    <row r="204" spans="1:10" s="48" customFormat="1" ht="14.25">
      <c r="A204" s="74" t="e">
        <f t="shared" si="3"/>
        <v>#REF!</v>
      </c>
      <c r="B204" s="63" t="e">
        <f>#REF!</f>
        <v>#REF!</v>
      </c>
      <c r="C204" s="51" t="s">
        <v>109</v>
      </c>
      <c r="D204" s="48" t="s">
        <v>41</v>
      </c>
      <c r="E204" s="48" t="s">
        <v>18</v>
      </c>
      <c r="F204" s="65" t="e">
        <f>IF(#REF!="XXXXX",0,#REF!)</f>
        <v>#REF!</v>
      </c>
      <c r="G204" s="66"/>
      <c r="H204" s="71">
        <v>73</v>
      </c>
      <c r="I204" s="63"/>
      <c r="J204" s="63">
        <v>7</v>
      </c>
    </row>
    <row r="205" spans="1:10" s="48" customFormat="1" ht="14.25">
      <c r="A205" s="74" t="e">
        <f t="shared" si="3"/>
        <v>#REF!</v>
      </c>
      <c r="B205" s="63" t="e">
        <f>#REF!</f>
        <v>#REF!</v>
      </c>
      <c r="C205" s="51" t="s">
        <v>109</v>
      </c>
      <c r="D205" s="48" t="s">
        <v>41</v>
      </c>
      <c r="E205" s="48" t="s">
        <v>18</v>
      </c>
      <c r="F205" s="65" t="e">
        <f>IF(#REF!="XXXXX",0,#REF!)</f>
        <v>#REF!</v>
      </c>
      <c r="G205" s="66"/>
      <c r="H205" s="71">
        <v>73</v>
      </c>
      <c r="I205" s="63"/>
      <c r="J205" s="63">
        <v>8</v>
      </c>
    </row>
    <row r="206" spans="1:10" s="48" customFormat="1" ht="14.25">
      <c r="A206" s="74" t="e">
        <f t="shared" si="3"/>
        <v>#REF!</v>
      </c>
      <c r="B206" s="63" t="e">
        <f>#REF!</f>
        <v>#REF!</v>
      </c>
      <c r="C206" s="51" t="s">
        <v>109</v>
      </c>
      <c r="D206" s="48" t="s">
        <v>41</v>
      </c>
      <c r="E206" s="48" t="s">
        <v>18</v>
      </c>
      <c r="F206" s="65" t="e">
        <f>IF(#REF!="XXXXX",0,#REF!)</f>
        <v>#REF!</v>
      </c>
      <c r="G206" s="66"/>
      <c r="H206" s="71">
        <v>73</v>
      </c>
      <c r="I206" s="63"/>
      <c r="J206" s="63">
        <v>9</v>
      </c>
    </row>
    <row r="207" spans="1:10" s="48" customFormat="1" ht="14.25">
      <c r="A207" s="74" t="e">
        <f t="shared" si="3"/>
        <v>#REF!</v>
      </c>
      <c r="B207" s="63" t="e">
        <f>#REF!</f>
        <v>#REF!</v>
      </c>
      <c r="C207" s="51" t="s">
        <v>122</v>
      </c>
      <c r="D207" s="48" t="s">
        <v>41</v>
      </c>
      <c r="E207" s="48" t="s">
        <v>18</v>
      </c>
      <c r="F207" s="65" t="e">
        <f>IF(#REF!="XXXXX",0,#REF!)</f>
        <v>#REF!</v>
      </c>
      <c r="G207" s="66"/>
      <c r="H207" s="71">
        <v>75</v>
      </c>
      <c r="I207" s="63"/>
      <c r="J207" s="63">
        <v>0</v>
      </c>
    </row>
    <row r="208" spans="1:10" s="48" customFormat="1" ht="14.25">
      <c r="A208" s="74" t="e">
        <f t="shared" si="3"/>
        <v>#REF!</v>
      </c>
      <c r="B208" s="63" t="e">
        <f>#REF!</f>
        <v>#REF!</v>
      </c>
      <c r="C208" s="51" t="s">
        <v>122</v>
      </c>
      <c r="D208" s="48" t="s">
        <v>41</v>
      </c>
      <c r="E208" s="48" t="s">
        <v>18</v>
      </c>
      <c r="F208" s="65" t="e">
        <f>IF(#REF!="XXXXX",0,#REF!)</f>
        <v>#REF!</v>
      </c>
      <c r="G208" s="66"/>
      <c r="H208" s="71">
        <v>75</v>
      </c>
      <c r="I208" s="63"/>
      <c r="J208" s="63">
        <v>1</v>
      </c>
    </row>
    <row r="209" spans="1:10" s="48" customFormat="1" ht="14.25">
      <c r="A209" s="74" t="e">
        <f t="shared" si="3"/>
        <v>#REF!</v>
      </c>
      <c r="B209" s="63" t="e">
        <f>#REF!</f>
        <v>#REF!</v>
      </c>
      <c r="C209" s="51" t="s">
        <v>122</v>
      </c>
      <c r="D209" s="48" t="s">
        <v>41</v>
      </c>
      <c r="E209" s="48" t="s">
        <v>18</v>
      </c>
      <c r="F209" s="65" t="e">
        <f>IF(#REF!="XXXXX",0,#REF!)</f>
        <v>#REF!</v>
      </c>
      <c r="G209" s="66"/>
      <c r="H209" s="71">
        <v>75</v>
      </c>
      <c r="I209" s="63"/>
      <c r="J209" s="63">
        <v>2</v>
      </c>
    </row>
    <row r="210" spans="1:10" s="48" customFormat="1" ht="14.25">
      <c r="A210" s="74" t="e">
        <f t="shared" si="3"/>
        <v>#REF!</v>
      </c>
      <c r="B210" s="63" t="e">
        <f>#REF!</f>
        <v>#REF!</v>
      </c>
      <c r="C210" s="51" t="s">
        <v>122</v>
      </c>
      <c r="D210" s="48" t="s">
        <v>41</v>
      </c>
      <c r="E210" s="48" t="s">
        <v>18</v>
      </c>
      <c r="F210" s="65" t="e">
        <f>IF(#REF!="XXXXX",0,#REF!)</f>
        <v>#REF!</v>
      </c>
      <c r="G210" s="66"/>
      <c r="H210" s="71">
        <v>75</v>
      </c>
      <c r="I210" s="63"/>
      <c r="J210" s="63">
        <v>3</v>
      </c>
    </row>
    <row r="211" spans="1:10" s="48" customFormat="1" ht="14.25">
      <c r="A211" s="74" t="e">
        <f t="shared" si="3"/>
        <v>#REF!</v>
      </c>
      <c r="B211" s="63" t="e">
        <f>#REF!</f>
        <v>#REF!</v>
      </c>
      <c r="C211" s="51" t="s">
        <v>122</v>
      </c>
      <c r="D211" s="48" t="s">
        <v>41</v>
      </c>
      <c r="E211" s="48" t="s">
        <v>18</v>
      </c>
      <c r="F211" s="65" t="e">
        <f>IF(#REF!="XXXXX",0,#REF!)</f>
        <v>#REF!</v>
      </c>
      <c r="G211" s="66"/>
      <c r="H211" s="71">
        <v>75</v>
      </c>
      <c r="I211" s="63"/>
      <c r="J211" s="63">
        <v>4</v>
      </c>
    </row>
    <row r="212" spans="1:10" s="48" customFormat="1" ht="14.25">
      <c r="A212" s="74" t="e">
        <f t="shared" si="3"/>
        <v>#REF!</v>
      </c>
      <c r="B212" s="63" t="e">
        <f>#REF!</f>
        <v>#REF!</v>
      </c>
      <c r="C212" s="51" t="s">
        <v>122</v>
      </c>
      <c r="D212" s="48" t="s">
        <v>41</v>
      </c>
      <c r="E212" s="48" t="s">
        <v>18</v>
      </c>
      <c r="F212" s="65" t="e">
        <f>IF(#REF!="XXXXX",0,#REF!)</f>
        <v>#REF!</v>
      </c>
      <c r="G212" s="66"/>
      <c r="H212" s="71">
        <v>75</v>
      </c>
      <c r="I212" s="63"/>
      <c r="J212" s="63">
        <v>5</v>
      </c>
    </row>
    <row r="213" spans="1:10" s="48" customFormat="1" ht="14.25">
      <c r="A213" s="74" t="e">
        <f t="shared" si="3"/>
        <v>#REF!</v>
      </c>
      <c r="B213" s="63" t="e">
        <f>#REF!</f>
        <v>#REF!</v>
      </c>
      <c r="C213" s="51" t="s">
        <v>122</v>
      </c>
      <c r="D213" s="48" t="s">
        <v>41</v>
      </c>
      <c r="E213" s="48" t="s">
        <v>18</v>
      </c>
      <c r="F213" s="65" t="e">
        <f>IF(#REF!="XXXXX",0,#REF!)</f>
        <v>#REF!</v>
      </c>
      <c r="G213" s="66"/>
      <c r="H213" s="71">
        <v>75</v>
      </c>
      <c r="I213" s="63"/>
      <c r="J213" s="63">
        <v>7</v>
      </c>
    </row>
    <row r="214" spans="1:10" s="48" customFormat="1" ht="14.25">
      <c r="A214" s="74" t="e">
        <f t="shared" si="3"/>
        <v>#REF!</v>
      </c>
      <c r="B214" s="63" t="e">
        <f>#REF!</f>
        <v>#REF!</v>
      </c>
      <c r="C214" s="51" t="s">
        <v>122</v>
      </c>
      <c r="D214" s="48" t="s">
        <v>41</v>
      </c>
      <c r="E214" s="48" t="s">
        <v>18</v>
      </c>
      <c r="F214" s="65" t="e">
        <f>IF(#REF!="XXXXX",0,#REF!)</f>
        <v>#REF!</v>
      </c>
      <c r="G214" s="66"/>
      <c r="H214" s="71">
        <v>75</v>
      </c>
      <c r="I214" s="63"/>
      <c r="J214" s="63">
        <v>8</v>
      </c>
    </row>
    <row r="215" spans="1:10" s="48" customFormat="1" ht="14.25">
      <c r="A215" s="74" t="e">
        <f t="shared" si="3"/>
        <v>#REF!</v>
      </c>
      <c r="B215" s="63" t="e">
        <f>#REF!</f>
        <v>#REF!</v>
      </c>
      <c r="C215" s="51" t="s">
        <v>122</v>
      </c>
      <c r="D215" s="48" t="s">
        <v>41</v>
      </c>
      <c r="E215" s="48" t="s">
        <v>18</v>
      </c>
      <c r="F215" s="65" t="e">
        <f>IF(#REF!="XXXXX",0,#REF!)</f>
        <v>#REF!</v>
      </c>
      <c r="G215" s="66"/>
      <c r="H215" s="71">
        <v>75</v>
      </c>
      <c r="I215" s="63"/>
      <c r="J215" s="63">
        <v>9</v>
      </c>
    </row>
    <row r="216" spans="1:10" s="48" customFormat="1" ht="14.25">
      <c r="A216" s="74" t="e">
        <f t="shared" si="3"/>
        <v>#REF!</v>
      </c>
      <c r="B216" s="63" t="e">
        <f>#REF!</f>
        <v>#REF!</v>
      </c>
      <c r="C216" s="51" t="s">
        <v>124</v>
      </c>
      <c r="D216" s="48" t="s">
        <v>41</v>
      </c>
      <c r="E216" s="48" t="s">
        <v>18</v>
      </c>
      <c r="F216" s="65" t="e">
        <f>IF(#REF!="XXXXX",0,#REF!)</f>
        <v>#REF!</v>
      </c>
      <c r="G216" s="66"/>
      <c r="H216" s="71">
        <v>83</v>
      </c>
      <c r="I216" s="63"/>
      <c r="J216" s="63">
        <v>0</v>
      </c>
    </row>
    <row r="217" spans="1:10" s="48" customFormat="1" ht="14.25">
      <c r="A217" s="74" t="e">
        <f t="shared" si="3"/>
        <v>#REF!</v>
      </c>
      <c r="B217" s="63" t="e">
        <f>#REF!</f>
        <v>#REF!</v>
      </c>
      <c r="C217" s="51" t="s">
        <v>124</v>
      </c>
      <c r="D217" s="48" t="s">
        <v>41</v>
      </c>
      <c r="E217" s="48" t="s">
        <v>18</v>
      </c>
      <c r="F217" s="65" t="e">
        <f>IF(#REF!="XXXXX",0,#REF!)</f>
        <v>#REF!</v>
      </c>
      <c r="G217" s="66"/>
      <c r="H217" s="71">
        <v>83</v>
      </c>
      <c r="I217" s="63"/>
      <c r="J217" s="63">
        <v>1</v>
      </c>
    </row>
    <row r="218" spans="1:10" s="48" customFormat="1" ht="14.25">
      <c r="A218" s="74" t="e">
        <f t="shared" si="3"/>
        <v>#REF!</v>
      </c>
      <c r="B218" s="63" t="e">
        <f>#REF!</f>
        <v>#REF!</v>
      </c>
      <c r="C218" s="51" t="s">
        <v>124</v>
      </c>
      <c r="D218" s="48" t="s">
        <v>41</v>
      </c>
      <c r="E218" s="48" t="s">
        <v>18</v>
      </c>
      <c r="F218" s="65" t="e">
        <f>IF(#REF!="XXXXX",0,#REF!)</f>
        <v>#REF!</v>
      </c>
      <c r="G218" s="66"/>
      <c r="H218" s="71">
        <v>83</v>
      </c>
      <c r="I218" s="63"/>
      <c r="J218" s="63">
        <v>2</v>
      </c>
    </row>
    <row r="219" spans="1:10" s="48" customFormat="1" ht="14.25">
      <c r="A219" s="74" t="e">
        <f t="shared" si="3"/>
        <v>#REF!</v>
      </c>
      <c r="B219" s="63" t="e">
        <f>#REF!</f>
        <v>#REF!</v>
      </c>
      <c r="C219" s="51" t="s">
        <v>124</v>
      </c>
      <c r="D219" s="48" t="s">
        <v>41</v>
      </c>
      <c r="E219" s="48" t="s">
        <v>18</v>
      </c>
      <c r="F219" s="65" t="e">
        <f>IF(#REF!="XXXXX",0,#REF!)</f>
        <v>#REF!</v>
      </c>
      <c r="G219" s="66"/>
      <c r="H219" s="71">
        <v>83</v>
      </c>
      <c r="I219" s="63"/>
      <c r="J219" s="63">
        <v>3</v>
      </c>
    </row>
    <row r="220" spans="1:10" s="48" customFormat="1" ht="14.25">
      <c r="A220" s="74" t="e">
        <f t="shared" si="3"/>
        <v>#REF!</v>
      </c>
      <c r="B220" s="63" t="e">
        <f>#REF!</f>
        <v>#REF!</v>
      </c>
      <c r="C220" s="51" t="s">
        <v>124</v>
      </c>
      <c r="D220" s="48" t="s">
        <v>41</v>
      </c>
      <c r="E220" s="48" t="s">
        <v>18</v>
      </c>
      <c r="F220" s="65" t="e">
        <f>IF(#REF!="XXXXX",0,#REF!)</f>
        <v>#REF!</v>
      </c>
      <c r="G220" s="66"/>
      <c r="H220" s="71">
        <v>83</v>
      </c>
      <c r="I220" s="63"/>
      <c r="J220" s="63">
        <v>4</v>
      </c>
    </row>
    <row r="221" spans="1:10" s="48" customFormat="1" ht="14.25">
      <c r="A221" s="74" t="e">
        <f t="shared" si="3"/>
        <v>#REF!</v>
      </c>
      <c r="B221" s="63" t="e">
        <f>#REF!</f>
        <v>#REF!</v>
      </c>
      <c r="C221" s="51" t="s">
        <v>124</v>
      </c>
      <c r="D221" s="48" t="s">
        <v>41</v>
      </c>
      <c r="E221" s="48" t="s">
        <v>18</v>
      </c>
      <c r="F221" s="65" t="e">
        <f>IF(#REF!="XXXXX",0,#REF!)</f>
        <v>#REF!</v>
      </c>
      <c r="G221" s="66"/>
      <c r="H221" s="71">
        <v>83</v>
      </c>
      <c r="I221" s="63"/>
      <c r="J221" s="63">
        <v>5</v>
      </c>
    </row>
    <row r="222" spans="1:10" s="48" customFormat="1" ht="14.25">
      <c r="A222" s="74" t="e">
        <f t="shared" si="3"/>
        <v>#REF!</v>
      </c>
      <c r="B222" s="63" t="e">
        <f>#REF!</f>
        <v>#REF!</v>
      </c>
      <c r="C222" s="51" t="s">
        <v>124</v>
      </c>
      <c r="D222" s="48" t="s">
        <v>41</v>
      </c>
      <c r="E222" s="48" t="s">
        <v>18</v>
      </c>
      <c r="F222" s="65" t="e">
        <f>IF(#REF!="XXXXX",0,#REF!)</f>
        <v>#REF!</v>
      </c>
      <c r="G222" s="66"/>
      <c r="H222" s="71">
        <v>83</v>
      </c>
      <c r="I222" s="63"/>
      <c r="J222" s="63">
        <v>7</v>
      </c>
    </row>
    <row r="223" spans="1:10" s="48" customFormat="1" ht="14.25">
      <c r="A223" s="74" t="e">
        <f t="shared" si="3"/>
        <v>#REF!</v>
      </c>
      <c r="B223" s="63" t="e">
        <f>#REF!</f>
        <v>#REF!</v>
      </c>
      <c r="C223" s="51" t="s">
        <v>124</v>
      </c>
      <c r="D223" s="48" t="s">
        <v>41</v>
      </c>
      <c r="E223" s="48" t="s">
        <v>18</v>
      </c>
      <c r="F223" s="65" t="e">
        <f>IF(#REF!="XXXXX",0,#REF!)</f>
        <v>#REF!</v>
      </c>
      <c r="G223" s="66"/>
      <c r="H223" s="71">
        <v>83</v>
      </c>
      <c r="I223" s="63"/>
      <c r="J223" s="63">
        <v>8</v>
      </c>
    </row>
    <row r="224" spans="1:10" s="48" customFormat="1" ht="14.25">
      <c r="A224" s="74" t="e">
        <f t="shared" si="3"/>
        <v>#REF!</v>
      </c>
      <c r="B224" s="63" t="e">
        <f>#REF!</f>
        <v>#REF!</v>
      </c>
      <c r="C224" s="51" t="s">
        <v>124</v>
      </c>
      <c r="D224" s="48" t="s">
        <v>41</v>
      </c>
      <c r="E224" s="48" t="s">
        <v>18</v>
      </c>
      <c r="F224" s="65" t="e">
        <f>IF(#REF!="XXXXX",0,#REF!)</f>
        <v>#REF!</v>
      </c>
      <c r="G224" s="66"/>
      <c r="H224" s="71">
        <v>83</v>
      </c>
      <c r="I224" s="63"/>
      <c r="J224" s="63">
        <v>9</v>
      </c>
    </row>
    <row r="225" spans="1:10" s="48" customFormat="1" ht="14.25">
      <c r="A225" s="74" t="e">
        <f t="shared" si="3"/>
        <v>#REF!</v>
      </c>
      <c r="B225" s="63" t="e">
        <f>#REF!</f>
        <v>#REF!</v>
      </c>
      <c r="C225" s="51" t="s">
        <v>126</v>
      </c>
      <c r="D225" s="48" t="s">
        <v>41</v>
      </c>
      <c r="E225" s="48" t="s">
        <v>18</v>
      </c>
      <c r="F225" s="65" t="e">
        <f>IF(#REF!="XXXXX",0,#REF!)</f>
        <v>#REF!</v>
      </c>
      <c r="G225" s="66"/>
      <c r="H225" s="71">
        <v>84</v>
      </c>
      <c r="I225" s="63"/>
      <c r="J225" s="63">
        <v>0</v>
      </c>
    </row>
    <row r="226" spans="1:10" s="48" customFormat="1" ht="14.25">
      <c r="A226" s="74" t="e">
        <f t="shared" si="3"/>
        <v>#REF!</v>
      </c>
      <c r="B226" s="63" t="e">
        <f>#REF!</f>
        <v>#REF!</v>
      </c>
      <c r="C226" s="51" t="s">
        <v>126</v>
      </c>
      <c r="D226" s="48" t="s">
        <v>41</v>
      </c>
      <c r="E226" s="48" t="s">
        <v>18</v>
      </c>
      <c r="F226" s="65" t="e">
        <f>IF(#REF!="XXXXX",0,#REF!)</f>
        <v>#REF!</v>
      </c>
      <c r="G226" s="66"/>
      <c r="H226" s="71">
        <v>84</v>
      </c>
      <c r="I226" s="63"/>
      <c r="J226" s="63">
        <v>1</v>
      </c>
    </row>
    <row r="227" spans="1:10" s="48" customFormat="1" ht="14.25">
      <c r="A227" s="74" t="e">
        <f t="shared" si="3"/>
        <v>#REF!</v>
      </c>
      <c r="B227" s="63" t="e">
        <f>#REF!</f>
        <v>#REF!</v>
      </c>
      <c r="C227" s="51" t="s">
        <v>126</v>
      </c>
      <c r="D227" s="48" t="s">
        <v>41</v>
      </c>
      <c r="E227" s="48" t="s">
        <v>18</v>
      </c>
      <c r="F227" s="65" t="e">
        <f>IF(#REF!="XXXXX",0,#REF!)</f>
        <v>#REF!</v>
      </c>
      <c r="G227" s="66"/>
      <c r="H227" s="71">
        <v>84</v>
      </c>
      <c r="I227" s="63"/>
      <c r="J227" s="63">
        <v>2</v>
      </c>
    </row>
    <row r="228" spans="1:10" s="48" customFormat="1" ht="14.25">
      <c r="A228" s="74" t="e">
        <f t="shared" si="3"/>
        <v>#REF!</v>
      </c>
      <c r="B228" s="63" t="e">
        <f>#REF!</f>
        <v>#REF!</v>
      </c>
      <c r="C228" s="51" t="s">
        <v>126</v>
      </c>
      <c r="D228" s="48" t="s">
        <v>41</v>
      </c>
      <c r="E228" s="48" t="s">
        <v>18</v>
      </c>
      <c r="F228" s="65" t="e">
        <f>IF(#REF!="XXXXX",0,#REF!)</f>
        <v>#REF!</v>
      </c>
      <c r="G228" s="66"/>
      <c r="H228" s="71">
        <v>84</v>
      </c>
      <c r="I228" s="63"/>
      <c r="J228" s="63">
        <v>3</v>
      </c>
    </row>
    <row r="229" spans="1:10" s="48" customFormat="1" ht="14.25">
      <c r="A229" s="74" t="e">
        <f t="shared" si="3"/>
        <v>#REF!</v>
      </c>
      <c r="B229" s="63" t="e">
        <f>#REF!</f>
        <v>#REF!</v>
      </c>
      <c r="C229" s="51" t="s">
        <v>126</v>
      </c>
      <c r="D229" s="48" t="s">
        <v>41</v>
      </c>
      <c r="E229" s="48" t="s">
        <v>18</v>
      </c>
      <c r="F229" s="65" t="e">
        <f>IF(#REF!="XXXXX",0,#REF!)</f>
        <v>#REF!</v>
      </c>
      <c r="G229" s="66"/>
      <c r="H229" s="71">
        <v>84</v>
      </c>
      <c r="I229" s="63"/>
      <c r="J229" s="63">
        <v>4</v>
      </c>
    </row>
    <row r="230" spans="1:10" s="48" customFormat="1" ht="14.25">
      <c r="A230" s="74" t="e">
        <f t="shared" si="3"/>
        <v>#REF!</v>
      </c>
      <c r="B230" s="63" t="e">
        <f>#REF!</f>
        <v>#REF!</v>
      </c>
      <c r="C230" s="51" t="s">
        <v>126</v>
      </c>
      <c r="D230" s="48" t="s">
        <v>41</v>
      </c>
      <c r="E230" s="48" t="s">
        <v>18</v>
      </c>
      <c r="F230" s="65" t="e">
        <f>IF(#REF!="XXXXX",0,#REF!)</f>
        <v>#REF!</v>
      </c>
      <c r="G230" s="66"/>
      <c r="H230" s="71">
        <v>84</v>
      </c>
      <c r="I230" s="63"/>
      <c r="J230" s="63">
        <v>5</v>
      </c>
    </row>
    <row r="231" spans="1:10" s="48" customFormat="1" ht="14.25">
      <c r="A231" s="74" t="e">
        <f t="shared" si="3"/>
        <v>#REF!</v>
      </c>
      <c r="B231" s="63" t="e">
        <f>#REF!</f>
        <v>#REF!</v>
      </c>
      <c r="C231" s="51" t="s">
        <v>126</v>
      </c>
      <c r="D231" s="48" t="s">
        <v>41</v>
      </c>
      <c r="E231" s="48" t="s">
        <v>18</v>
      </c>
      <c r="F231" s="65" t="e">
        <f>IF(#REF!="XXXXX",0,#REF!)</f>
        <v>#REF!</v>
      </c>
      <c r="G231" s="66"/>
      <c r="H231" s="71">
        <v>84</v>
      </c>
      <c r="I231" s="63"/>
      <c r="J231" s="63">
        <v>7</v>
      </c>
    </row>
    <row r="232" spans="1:10" s="48" customFormat="1" ht="14.25">
      <c r="A232" s="74" t="e">
        <f t="shared" si="3"/>
        <v>#REF!</v>
      </c>
      <c r="B232" s="63" t="e">
        <f>#REF!</f>
        <v>#REF!</v>
      </c>
      <c r="C232" s="51" t="s">
        <v>126</v>
      </c>
      <c r="D232" s="48" t="s">
        <v>41</v>
      </c>
      <c r="E232" s="48" t="s">
        <v>18</v>
      </c>
      <c r="F232" s="65" t="e">
        <f>IF(#REF!="XXXXX",0,#REF!)</f>
        <v>#REF!</v>
      </c>
      <c r="G232" s="66"/>
      <c r="H232" s="71">
        <v>84</v>
      </c>
      <c r="I232" s="63"/>
      <c r="J232" s="63">
        <v>8</v>
      </c>
    </row>
    <row r="233" spans="1:10" s="48" customFormat="1" ht="14.25">
      <c r="A233" s="74" t="e">
        <f t="shared" si="3"/>
        <v>#REF!</v>
      </c>
      <c r="B233" s="63" t="e">
        <f>#REF!</f>
        <v>#REF!</v>
      </c>
      <c r="C233" s="51" t="s">
        <v>126</v>
      </c>
      <c r="D233" s="48" t="s">
        <v>41</v>
      </c>
      <c r="E233" s="48" t="s">
        <v>18</v>
      </c>
      <c r="F233" s="65" t="e">
        <f>IF(#REF!="XXXXX",0,#REF!)</f>
        <v>#REF!</v>
      </c>
      <c r="G233" s="66"/>
      <c r="H233" s="71">
        <v>84</v>
      </c>
      <c r="I233" s="63"/>
      <c r="J233" s="63">
        <v>9</v>
      </c>
    </row>
    <row r="234" spans="1:10" s="48" customFormat="1" ht="14.25">
      <c r="A234" s="74" t="e">
        <f t="shared" si="3"/>
        <v>#REF!</v>
      </c>
      <c r="B234" s="63" t="e">
        <f>#REF!</f>
        <v>#REF!</v>
      </c>
      <c r="C234" s="51" t="s">
        <v>127</v>
      </c>
      <c r="D234" s="48" t="s">
        <v>41</v>
      </c>
      <c r="E234" s="48" t="s">
        <v>18</v>
      </c>
      <c r="F234" s="65" t="e">
        <f>IF(#REF!="XXXXX",0,#REF!)</f>
        <v>#REF!</v>
      </c>
      <c r="G234" s="66"/>
      <c r="H234" s="71">
        <v>98</v>
      </c>
      <c r="I234" s="63"/>
      <c r="J234" s="63">
        <v>0</v>
      </c>
    </row>
    <row r="235" spans="1:10" s="48" customFormat="1" ht="14.25">
      <c r="A235" s="74" t="e">
        <f t="shared" si="3"/>
        <v>#REF!</v>
      </c>
      <c r="B235" s="63" t="e">
        <f>#REF!</f>
        <v>#REF!</v>
      </c>
      <c r="C235" s="51" t="s">
        <v>127</v>
      </c>
      <c r="D235" s="48" t="s">
        <v>41</v>
      </c>
      <c r="E235" s="48" t="s">
        <v>18</v>
      </c>
      <c r="F235" s="65" t="e">
        <f>IF(#REF!="XXXXX",0,#REF!)</f>
        <v>#REF!</v>
      </c>
      <c r="G235" s="66"/>
      <c r="H235" s="71">
        <v>98</v>
      </c>
      <c r="I235" s="63"/>
      <c r="J235" s="63">
        <v>1</v>
      </c>
    </row>
    <row r="236" spans="1:10" s="48" customFormat="1" ht="14.25">
      <c r="A236" s="74" t="e">
        <f t="shared" si="3"/>
        <v>#REF!</v>
      </c>
      <c r="B236" s="63" t="e">
        <f>#REF!</f>
        <v>#REF!</v>
      </c>
      <c r="C236" s="51" t="s">
        <v>127</v>
      </c>
      <c r="D236" s="48" t="s">
        <v>41</v>
      </c>
      <c r="E236" s="48" t="s">
        <v>18</v>
      </c>
      <c r="F236" s="65" t="e">
        <f>IF(#REF!="XXXXX",0,#REF!)</f>
        <v>#REF!</v>
      </c>
      <c r="G236" s="66"/>
      <c r="H236" s="71">
        <v>98</v>
      </c>
      <c r="I236" s="63"/>
      <c r="J236" s="63">
        <v>2</v>
      </c>
    </row>
    <row r="237" spans="1:10" s="48" customFormat="1" ht="14.25">
      <c r="A237" s="74" t="e">
        <f t="shared" si="3"/>
        <v>#REF!</v>
      </c>
      <c r="B237" s="63" t="e">
        <f>#REF!</f>
        <v>#REF!</v>
      </c>
      <c r="C237" s="51" t="s">
        <v>127</v>
      </c>
      <c r="D237" s="48" t="s">
        <v>41</v>
      </c>
      <c r="E237" s="48" t="s">
        <v>18</v>
      </c>
      <c r="F237" s="65" t="e">
        <f>IF(#REF!="XXXXX",0,#REF!)</f>
        <v>#REF!</v>
      </c>
      <c r="G237" s="66"/>
      <c r="H237" s="71">
        <v>98</v>
      </c>
      <c r="I237" s="63"/>
      <c r="J237" s="63">
        <v>3</v>
      </c>
    </row>
    <row r="238" spans="1:10" s="48" customFormat="1" ht="14.25">
      <c r="A238" s="74" t="e">
        <f t="shared" si="3"/>
        <v>#REF!</v>
      </c>
      <c r="B238" s="63" t="e">
        <f>#REF!</f>
        <v>#REF!</v>
      </c>
      <c r="C238" s="51" t="s">
        <v>127</v>
      </c>
      <c r="D238" s="48" t="s">
        <v>41</v>
      </c>
      <c r="E238" s="48" t="s">
        <v>18</v>
      </c>
      <c r="F238" s="65" t="e">
        <f>IF(#REF!="XXXXX",0,#REF!)</f>
        <v>#REF!</v>
      </c>
      <c r="G238" s="66"/>
      <c r="H238" s="71">
        <v>98</v>
      </c>
      <c r="I238" s="63"/>
      <c r="J238" s="63">
        <v>4</v>
      </c>
    </row>
    <row r="239" spans="1:10" s="48" customFormat="1" ht="14.25">
      <c r="A239" s="74" t="e">
        <f t="shared" si="3"/>
        <v>#REF!</v>
      </c>
      <c r="B239" s="63" t="e">
        <f>#REF!</f>
        <v>#REF!</v>
      </c>
      <c r="C239" s="51" t="s">
        <v>127</v>
      </c>
      <c r="D239" s="48" t="s">
        <v>41</v>
      </c>
      <c r="E239" s="48" t="s">
        <v>18</v>
      </c>
      <c r="F239" s="65" t="e">
        <f>IF(#REF!="XXXXX",0,#REF!)</f>
        <v>#REF!</v>
      </c>
      <c r="G239" s="66"/>
      <c r="H239" s="71">
        <v>98</v>
      </c>
      <c r="I239" s="63"/>
      <c r="J239" s="63">
        <v>5</v>
      </c>
    </row>
    <row r="240" spans="1:10" s="48" customFormat="1" ht="14.25">
      <c r="A240" s="74" t="e">
        <f t="shared" si="3"/>
        <v>#REF!</v>
      </c>
      <c r="B240" s="63" t="e">
        <f>#REF!</f>
        <v>#REF!</v>
      </c>
      <c r="C240" s="51" t="s">
        <v>127</v>
      </c>
      <c r="D240" s="48" t="s">
        <v>41</v>
      </c>
      <c r="E240" s="48" t="s">
        <v>18</v>
      </c>
      <c r="F240" s="65" t="e">
        <f>IF(#REF!="XXXXX",0,#REF!)</f>
        <v>#REF!</v>
      </c>
      <c r="G240" s="66"/>
      <c r="H240" s="71">
        <v>98</v>
      </c>
      <c r="I240" s="63"/>
      <c r="J240" s="63">
        <v>7</v>
      </c>
    </row>
    <row r="241" spans="1:10" s="48" customFormat="1" ht="14.25">
      <c r="A241" s="74" t="e">
        <f t="shared" si="3"/>
        <v>#REF!</v>
      </c>
      <c r="B241" s="63" t="e">
        <f>#REF!</f>
        <v>#REF!</v>
      </c>
      <c r="C241" s="51" t="s">
        <v>127</v>
      </c>
      <c r="D241" s="48" t="s">
        <v>41</v>
      </c>
      <c r="E241" s="48" t="s">
        <v>18</v>
      </c>
      <c r="F241" s="65" t="e">
        <f>IF(#REF!="XXXXX",0,#REF!)</f>
        <v>#REF!</v>
      </c>
      <c r="G241" s="66"/>
      <c r="H241" s="71">
        <v>98</v>
      </c>
      <c r="I241" s="63"/>
      <c r="J241" s="63">
        <v>8</v>
      </c>
    </row>
    <row r="242" spans="1:10" s="48" customFormat="1" ht="14.25">
      <c r="A242" s="74" t="e">
        <f t="shared" si="3"/>
        <v>#REF!</v>
      </c>
      <c r="B242" s="63" t="e">
        <f>#REF!</f>
        <v>#REF!</v>
      </c>
      <c r="C242" s="51" t="s">
        <v>127</v>
      </c>
      <c r="D242" s="48" t="s">
        <v>41</v>
      </c>
      <c r="E242" s="48" t="s">
        <v>18</v>
      </c>
      <c r="F242" s="65" t="e">
        <f>IF(#REF!="XXXXX",0,#REF!)</f>
        <v>#REF!</v>
      </c>
      <c r="G242" s="66"/>
      <c r="H242" s="71">
        <v>98</v>
      </c>
      <c r="I242" s="63"/>
      <c r="J242" s="63">
        <v>9</v>
      </c>
    </row>
    <row r="243" spans="1:10" s="48" customFormat="1" ht="14.25">
      <c r="A243" s="74" t="e">
        <f t="shared" si="3"/>
        <v>#REF!</v>
      </c>
      <c r="B243" s="63" t="e">
        <f>#REF!</f>
        <v>#REF!</v>
      </c>
      <c r="C243" s="51" t="s">
        <v>16</v>
      </c>
      <c r="D243" s="48" t="s">
        <v>41</v>
      </c>
      <c r="E243" s="48" t="s">
        <v>18</v>
      </c>
      <c r="F243" s="65" t="e">
        <f>IF(#REF!="XXXXX",0,#REF!)</f>
        <v>#REF!</v>
      </c>
      <c r="G243" s="66"/>
      <c r="H243" s="71">
        <v>99</v>
      </c>
      <c r="I243" s="63"/>
      <c r="J243" s="63">
        <v>0</v>
      </c>
    </row>
    <row r="244" spans="1:10" s="48" customFormat="1" ht="14.25">
      <c r="A244" s="74" t="e">
        <f t="shared" si="3"/>
        <v>#REF!</v>
      </c>
      <c r="B244" s="63" t="e">
        <f>#REF!</f>
        <v>#REF!</v>
      </c>
      <c r="C244" s="51" t="s">
        <v>16</v>
      </c>
      <c r="D244" s="48" t="s">
        <v>41</v>
      </c>
      <c r="E244" s="48" t="s">
        <v>18</v>
      </c>
      <c r="F244" s="65" t="e">
        <f>IF(#REF!="XXXXX",0,#REF!)</f>
        <v>#REF!</v>
      </c>
      <c r="G244" s="66"/>
      <c r="H244" s="71">
        <v>99</v>
      </c>
      <c r="I244" s="63"/>
      <c r="J244" s="63">
        <v>1</v>
      </c>
    </row>
    <row r="245" spans="1:10" s="48" customFormat="1" ht="14.25">
      <c r="A245" s="74" t="e">
        <f t="shared" si="3"/>
        <v>#REF!</v>
      </c>
      <c r="B245" s="63" t="e">
        <f>#REF!</f>
        <v>#REF!</v>
      </c>
      <c r="C245" s="51" t="s">
        <v>16</v>
      </c>
      <c r="D245" s="48" t="s">
        <v>41</v>
      </c>
      <c r="E245" s="48" t="s">
        <v>18</v>
      </c>
      <c r="F245" s="65" t="e">
        <f>IF(#REF!="XXXXX",0,#REF!)</f>
        <v>#REF!</v>
      </c>
      <c r="G245" s="66"/>
      <c r="H245" s="71">
        <v>99</v>
      </c>
      <c r="I245" s="63"/>
      <c r="J245" s="63">
        <v>2</v>
      </c>
    </row>
    <row r="246" spans="1:10" s="48" customFormat="1" ht="14.25">
      <c r="A246" s="74" t="e">
        <f t="shared" si="3"/>
        <v>#REF!</v>
      </c>
      <c r="B246" s="63" t="e">
        <f>#REF!</f>
        <v>#REF!</v>
      </c>
      <c r="C246" s="51" t="s">
        <v>16</v>
      </c>
      <c r="D246" s="48" t="s">
        <v>41</v>
      </c>
      <c r="E246" s="48" t="s">
        <v>18</v>
      </c>
      <c r="F246" s="65" t="e">
        <f>IF(#REF!="XXXXX",0,#REF!)</f>
        <v>#REF!</v>
      </c>
      <c r="G246" s="66"/>
      <c r="H246" s="71">
        <v>99</v>
      </c>
      <c r="I246" s="63"/>
      <c r="J246" s="63">
        <v>3</v>
      </c>
    </row>
    <row r="247" spans="1:10" s="48" customFormat="1" ht="14.25">
      <c r="A247" s="74" t="e">
        <f t="shared" si="3"/>
        <v>#REF!</v>
      </c>
      <c r="B247" s="63" t="e">
        <f>#REF!</f>
        <v>#REF!</v>
      </c>
      <c r="C247" s="51" t="s">
        <v>16</v>
      </c>
      <c r="D247" s="48" t="s">
        <v>41</v>
      </c>
      <c r="E247" s="48" t="s">
        <v>18</v>
      </c>
      <c r="F247" s="65" t="e">
        <f>IF(#REF!="XXXXX",0,#REF!)</f>
        <v>#REF!</v>
      </c>
      <c r="G247" s="66"/>
      <c r="H247" s="71">
        <v>99</v>
      </c>
      <c r="I247" s="63"/>
      <c r="J247" s="63">
        <v>4</v>
      </c>
    </row>
    <row r="248" spans="1:10" s="48" customFormat="1" ht="14.25">
      <c r="A248" s="74" t="e">
        <f t="shared" si="3"/>
        <v>#REF!</v>
      </c>
      <c r="B248" s="63" t="e">
        <f>#REF!</f>
        <v>#REF!</v>
      </c>
      <c r="C248" s="51" t="s">
        <v>16</v>
      </c>
      <c r="D248" s="48" t="s">
        <v>41</v>
      </c>
      <c r="E248" s="48" t="s">
        <v>18</v>
      </c>
      <c r="F248" s="65" t="e">
        <f>IF(#REF!="XXXXX",0,#REF!)</f>
        <v>#REF!</v>
      </c>
      <c r="G248" s="66"/>
      <c r="H248" s="71">
        <v>99</v>
      </c>
      <c r="I248" s="63"/>
      <c r="J248" s="63">
        <v>5</v>
      </c>
    </row>
    <row r="249" spans="1:10" s="48" customFormat="1" ht="14.25">
      <c r="A249" s="74" t="e">
        <f t="shared" si="3"/>
        <v>#REF!</v>
      </c>
      <c r="B249" s="63" t="e">
        <f>#REF!</f>
        <v>#REF!</v>
      </c>
      <c r="C249" s="51" t="s">
        <v>16</v>
      </c>
      <c r="D249" s="48" t="s">
        <v>41</v>
      </c>
      <c r="E249" s="48" t="s">
        <v>18</v>
      </c>
      <c r="F249" s="65" t="e">
        <f>IF(#REF!="XXXXX",0,#REF!)</f>
        <v>#REF!</v>
      </c>
      <c r="G249" s="66"/>
      <c r="H249" s="71">
        <v>99</v>
      </c>
      <c r="I249" s="63"/>
      <c r="J249" s="63">
        <v>7</v>
      </c>
    </row>
    <row r="250" spans="1:10" s="48" customFormat="1" ht="14.25">
      <c r="A250" s="74" t="e">
        <f t="shared" si="3"/>
        <v>#REF!</v>
      </c>
      <c r="B250" s="63" t="e">
        <f>#REF!</f>
        <v>#REF!</v>
      </c>
      <c r="C250" s="51" t="s">
        <v>16</v>
      </c>
      <c r="D250" s="48" t="s">
        <v>41</v>
      </c>
      <c r="E250" s="48" t="s">
        <v>18</v>
      </c>
      <c r="F250" s="65" t="e">
        <f>IF(#REF!="XXXXX",0,#REF!)</f>
        <v>#REF!</v>
      </c>
      <c r="G250" s="66"/>
      <c r="H250" s="71">
        <v>99</v>
      </c>
      <c r="I250" s="63"/>
      <c r="J250" s="63">
        <v>8</v>
      </c>
    </row>
    <row r="251" spans="1:10" s="48" customFormat="1" ht="14.25">
      <c r="A251" s="74" t="e">
        <f t="shared" si="3"/>
        <v>#REF!</v>
      </c>
      <c r="B251" s="63" t="e">
        <f>#REF!</f>
        <v>#REF!</v>
      </c>
      <c r="C251" s="51" t="s">
        <v>16</v>
      </c>
      <c r="D251" s="48" t="s">
        <v>41</v>
      </c>
      <c r="E251" s="48" t="s">
        <v>18</v>
      </c>
      <c r="F251" s="65" t="e">
        <f>IF(#REF!="XXXXX",0,#REF!)</f>
        <v>#REF!</v>
      </c>
      <c r="G251" s="66"/>
      <c r="H251" s="71">
        <v>99</v>
      </c>
      <c r="I251" s="63"/>
      <c r="J251" s="63">
        <v>9</v>
      </c>
    </row>
    <row r="252" spans="1:10" s="48" customFormat="1" ht="14.25">
      <c r="A252" s="74" t="e">
        <f t="shared" si="3"/>
        <v>#REF!</v>
      </c>
      <c r="B252" s="63" t="e">
        <f>#REF!</f>
        <v>#REF!</v>
      </c>
      <c r="C252" s="60" t="s">
        <v>141</v>
      </c>
      <c r="D252" s="48" t="s">
        <v>63</v>
      </c>
      <c r="E252" s="48" t="s">
        <v>18</v>
      </c>
      <c r="F252" s="65" t="e">
        <f>IF(#REF!="XXXXX",0,#REF!)</f>
        <v>#REF!</v>
      </c>
      <c r="G252" s="66"/>
      <c r="H252" s="67"/>
      <c r="I252" s="72">
        <v>1</v>
      </c>
      <c r="J252" s="63">
        <v>0</v>
      </c>
    </row>
    <row r="253" spans="1:10" s="48" customFormat="1" ht="14.25">
      <c r="A253" s="74" t="e">
        <f t="shared" si="3"/>
        <v>#REF!</v>
      </c>
      <c r="B253" s="63" t="e">
        <f>#REF!</f>
        <v>#REF!</v>
      </c>
      <c r="C253" s="60" t="s">
        <v>141</v>
      </c>
      <c r="D253" s="48" t="s">
        <v>63</v>
      </c>
      <c r="E253" s="48" t="s">
        <v>18</v>
      </c>
      <c r="F253" s="65" t="e">
        <f>IF(#REF!="XXXXX",0,#REF!)</f>
        <v>#REF!</v>
      </c>
      <c r="G253" s="66"/>
      <c r="H253" s="67"/>
      <c r="I253" s="72">
        <v>1</v>
      </c>
      <c r="J253" s="63">
        <v>1</v>
      </c>
    </row>
    <row r="254" spans="1:10" s="48" customFormat="1" ht="14.25">
      <c r="A254" s="74" t="e">
        <f t="shared" si="3"/>
        <v>#REF!</v>
      </c>
      <c r="B254" s="63" t="e">
        <f>#REF!</f>
        <v>#REF!</v>
      </c>
      <c r="C254" s="60" t="s">
        <v>141</v>
      </c>
      <c r="D254" s="48" t="s">
        <v>63</v>
      </c>
      <c r="E254" s="48" t="s">
        <v>18</v>
      </c>
      <c r="F254" s="65" t="e">
        <f>IF(#REF!="XXXXX",0,#REF!)</f>
        <v>#REF!</v>
      </c>
      <c r="G254" s="66"/>
      <c r="H254" s="67"/>
      <c r="I254" s="72">
        <v>1</v>
      </c>
      <c r="J254" s="63">
        <v>2</v>
      </c>
    </row>
    <row r="255" spans="1:10" s="48" customFormat="1" ht="14.25">
      <c r="A255" s="74" t="e">
        <f t="shared" si="3"/>
        <v>#REF!</v>
      </c>
      <c r="B255" s="63" t="e">
        <f>#REF!</f>
        <v>#REF!</v>
      </c>
      <c r="C255" s="60" t="s">
        <v>141</v>
      </c>
      <c r="D255" s="48" t="s">
        <v>63</v>
      </c>
      <c r="E255" s="48" t="s">
        <v>18</v>
      </c>
      <c r="F255" s="65" t="e">
        <f>IF(#REF!="XXXXX",0,#REF!)</f>
        <v>#REF!</v>
      </c>
      <c r="G255" s="66"/>
      <c r="H255" s="67"/>
      <c r="I255" s="72">
        <v>1</v>
      </c>
      <c r="J255" s="63">
        <v>3</v>
      </c>
    </row>
    <row r="256" spans="1:10" s="48" customFormat="1" ht="14.25">
      <c r="A256" s="74" t="e">
        <f t="shared" si="3"/>
        <v>#REF!</v>
      </c>
      <c r="B256" s="63" t="e">
        <f>#REF!</f>
        <v>#REF!</v>
      </c>
      <c r="C256" s="60" t="s">
        <v>141</v>
      </c>
      <c r="D256" s="48" t="s">
        <v>63</v>
      </c>
      <c r="E256" s="48" t="s">
        <v>18</v>
      </c>
      <c r="F256" s="65" t="e">
        <f>IF(#REF!="XXXXX",0,#REF!)</f>
        <v>#REF!</v>
      </c>
      <c r="G256" s="66"/>
      <c r="H256" s="67"/>
      <c r="I256" s="72">
        <v>1</v>
      </c>
      <c r="J256" s="63">
        <v>4</v>
      </c>
    </row>
    <row r="257" spans="1:10" s="48" customFormat="1" ht="14.25">
      <c r="A257" s="74" t="e">
        <f t="shared" si="3"/>
        <v>#REF!</v>
      </c>
      <c r="B257" s="63" t="e">
        <f>#REF!</f>
        <v>#REF!</v>
      </c>
      <c r="C257" s="60" t="s">
        <v>141</v>
      </c>
      <c r="D257" s="48" t="s">
        <v>63</v>
      </c>
      <c r="E257" s="48" t="s">
        <v>18</v>
      </c>
      <c r="F257" s="65" t="e">
        <f>IF(#REF!="XXXXX",0,#REF!)</f>
        <v>#REF!</v>
      </c>
      <c r="G257" s="66"/>
      <c r="H257" s="67"/>
      <c r="I257" s="72">
        <v>1</v>
      </c>
      <c r="J257" s="63">
        <v>5</v>
      </c>
    </row>
    <row r="258" spans="1:10" s="48" customFormat="1" ht="14.25">
      <c r="A258" s="74" t="e">
        <f t="shared" si="3"/>
        <v>#REF!</v>
      </c>
      <c r="B258" s="63" t="e">
        <f>#REF!</f>
        <v>#REF!</v>
      </c>
      <c r="C258" s="60" t="s">
        <v>141</v>
      </c>
      <c r="D258" s="48" t="s">
        <v>63</v>
      </c>
      <c r="E258" s="48" t="s">
        <v>18</v>
      </c>
      <c r="F258" s="65" t="e">
        <f>IF(#REF!="XXXXX",0,#REF!)</f>
        <v>#REF!</v>
      </c>
      <c r="G258" s="66"/>
      <c r="H258" s="67"/>
      <c r="I258" s="72">
        <v>1</v>
      </c>
      <c r="J258" s="63">
        <v>7</v>
      </c>
    </row>
    <row r="259" spans="1:10" s="48" customFormat="1" ht="14.25">
      <c r="A259" s="74" t="e">
        <f t="shared" si="3"/>
        <v>#REF!</v>
      </c>
      <c r="B259" s="63" t="e">
        <f>#REF!</f>
        <v>#REF!</v>
      </c>
      <c r="C259" s="60" t="s">
        <v>141</v>
      </c>
      <c r="D259" s="48" t="s">
        <v>63</v>
      </c>
      <c r="E259" s="48" t="s">
        <v>18</v>
      </c>
      <c r="F259" s="65" t="e">
        <f>IF(#REF!="XXXXX",0,#REF!)</f>
        <v>#REF!</v>
      </c>
      <c r="G259" s="66"/>
      <c r="H259" s="67"/>
      <c r="I259" s="72">
        <v>1</v>
      </c>
      <c r="J259" s="63">
        <v>8</v>
      </c>
    </row>
    <row r="260" spans="1:10" s="48" customFormat="1" ht="14.25">
      <c r="A260" s="74" t="e">
        <f t="shared" si="3"/>
        <v>#REF!</v>
      </c>
      <c r="B260" s="63" t="e">
        <f>#REF!</f>
        <v>#REF!</v>
      </c>
      <c r="C260" s="60" t="s">
        <v>141</v>
      </c>
      <c r="D260" s="48" t="s">
        <v>63</v>
      </c>
      <c r="E260" s="48" t="s">
        <v>18</v>
      </c>
      <c r="F260" s="65" t="e">
        <f>IF(#REF!="XXXXX",0,#REF!)</f>
        <v>#REF!</v>
      </c>
      <c r="G260" s="66"/>
      <c r="H260" s="67"/>
      <c r="I260" s="72">
        <v>1</v>
      </c>
      <c r="J260" s="63">
        <v>9</v>
      </c>
    </row>
    <row r="261" spans="1:10" s="48" customFormat="1" ht="14.25">
      <c r="A261" s="74" t="e">
        <f t="shared" ref="A261:A324" si="4">A260</f>
        <v>#REF!</v>
      </c>
      <c r="B261" s="63" t="e">
        <f>#REF!</f>
        <v>#REF!</v>
      </c>
      <c r="C261" s="60" t="s">
        <v>173</v>
      </c>
      <c r="D261" s="48" t="s">
        <v>63</v>
      </c>
      <c r="E261" s="48" t="s">
        <v>18</v>
      </c>
      <c r="F261" s="65" t="e">
        <f>IF(#REF!="XXXXX",0,#REF!)</f>
        <v>#REF!</v>
      </c>
      <c r="G261" s="66"/>
      <c r="H261" s="67"/>
      <c r="I261" s="69">
        <v>10</v>
      </c>
      <c r="J261" s="63">
        <v>0</v>
      </c>
    </row>
    <row r="262" spans="1:10" s="48" customFormat="1" ht="14.25">
      <c r="A262" s="74" t="e">
        <f t="shared" si="4"/>
        <v>#REF!</v>
      </c>
      <c r="B262" s="63" t="e">
        <f>#REF!</f>
        <v>#REF!</v>
      </c>
      <c r="C262" s="60" t="s">
        <v>173</v>
      </c>
      <c r="D262" s="48" t="s">
        <v>63</v>
      </c>
      <c r="E262" s="48" t="s">
        <v>18</v>
      </c>
      <c r="F262" s="65" t="e">
        <f>IF(#REF!="XXXXX",0,#REF!)</f>
        <v>#REF!</v>
      </c>
      <c r="G262" s="66"/>
      <c r="H262" s="67"/>
      <c r="I262" s="69">
        <v>10</v>
      </c>
      <c r="J262" s="63">
        <v>1</v>
      </c>
    </row>
    <row r="263" spans="1:10" s="48" customFormat="1" ht="14.25">
      <c r="A263" s="74" t="e">
        <f t="shared" si="4"/>
        <v>#REF!</v>
      </c>
      <c r="B263" s="63" t="e">
        <f>#REF!</f>
        <v>#REF!</v>
      </c>
      <c r="C263" s="60" t="s">
        <v>173</v>
      </c>
      <c r="D263" s="48" t="s">
        <v>63</v>
      </c>
      <c r="E263" s="48" t="s">
        <v>18</v>
      </c>
      <c r="F263" s="65" t="e">
        <f>IF(#REF!="XXXXX",0,#REF!)</f>
        <v>#REF!</v>
      </c>
      <c r="G263" s="66"/>
      <c r="H263" s="67"/>
      <c r="I263" s="69">
        <v>10</v>
      </c>
      <c r="J263" s="63">
        <v>2</v>
      </c>
    </row>
    <row r="264" spans="1:10" s="48" customFormat="1" ht="14.25">
      <c r="A264" s="74" t="e">
        <f t="shared" si="4"/>
        <v>#REF!</v>
      </c>
      <c r="B264" s="63" t="e">
        <f>#REF!</f>
        <v>#REF!</v>
      </c>
      <c r="C264" s="60" t="s">
        <v>173</v>
      </c>
      <c r="D264" s="48" t="s">
        <v>63</v>
      </c>
      <c r="E264" s="48" t="s">
        <v>18</v>
      </c>
      <c r="F264" s="65" t="e">
        <f>IF(#REF!="XXXXX",0,#REF!)</f>
        <v>#REF!</v>
      </c>
      <c r="G264" s="66"/>
      <c r="H264" s="67"/>
      <c r="I264" s="69">
        <v>10</v>
      </c>
      <c r="J264" s="63">
        <v>3</v>
      </c>
    </row>
    <row r="265" spans="1:10" s="48" customFormat="1" ht="14.25">
      <c r="A265" s="74" t="e">
        <f t="shared" si="4"/>
        <v>#REF!</v>
      </c>
      <c r="B265" s="63" t="e">
        <f>#REF!</f>
        <v>#REF!</v>
      </c>
      <c r="C265" s="60" t="s">
        <v>173</v>
      </c>
      <c r="D265" s="48" t="s">
        <v>63</v>
      </c>
      <c r="E265" s="48" t="s">
        <v>18</v>
      </c>
      <c r="F265" s="65" t="e">
        <f>IF(#REF!="XXXXX",0,#REF!)</f>
        <v>#REF!</v>
      </c>
      <c r="G265" s="66"/>
      <c r="H265" s="67"/>
      <c r="I265" s="69">
        <v>10</v>
      </c>
      <c r="J265" s="63">
        <v>4</v>
      </c>
    </row>
    <row r="266" spans="1:10" s="48" customFormat="1" ht="14.25">
      <c r="A266" s="74" t="e">
        <f t="shared" si="4"/>
        <v>#REF!</v>
      </c>
      <c r="B266" s="63" t="e">
        <f>#REF!</f>
        <v>#REF!</v>
      </c>
      <c r="C266" s="60" t="s">
        <v>173</v>
      </c>
      <c r="D266" s="48" t="s">
        <v>63</v>
      </c>
      <c r="E266" s="48" t="s">
        <v>18</v>
      </c>
      <c r="F266" s="65" t="e">
        <f>IF(#REF!="XXXXX",0,#REF!)</f>
        <v>#REF!</v>
      </c>
      <c r="G266" s="66"/>
      <c r="H266" s="67"/>
      <c r="I266" s="69">
        <v>10</v>
      </c>
      <c r="J266" s="63">
        <v>5</v>
      </c>
    </row>
    <row r="267" spans="1:10" s="48" customFormat="1" ht="14.25">
      <c r="A267" s="74" t="e">
        <f t="shared" si="4"/>
        <v>#REF!</v>
      </c>
      <c r="B267" s="63" t="e">
        <f>#REF!</f>
        <v>#REF!</v>
      </c>
      <c r="C267" s="60" t="s">
        <v>173</v>
      </c>
      <c r="D267" s="48" t="s">
        <v>63</v>
      </c>
      <c r="E267" s="48" t="s">
        <v>18</v>
      </c>
      <c r="F267" s="65" t="e">
        <f>IF(#REF!="XXXXX",0,#REF!)</f>
        <v>#REF!</v>
      </c>
      <c r="G267" s="66"/>
      <c r="H267" s="67"/>
      <c r="I267" s="69">
        <v>10</v>
      </c>
      <c r="J267" s="63">
        <v>7</v>
      </c>
    </row>
    <row r="268" spans="1:10" s="48" customFormat="1" ht="14.25">
      <c r="A268" s="74" t="e">
        <f t="shared" si="4"/>
        <v>#REF!</v>
      </c>
      <c r="B268" s="63" t="e">
        <f>#REF!</f>
        <v>#REF!</v>
      </c>
      <c r="C268" s="60" t="s">
        <v>173</v>
      </c>
      <c r="D268" s="48" t="s">
        <v>63</v>
      </c>
      <c r="E268" s="48" t="s">
        <v>18</v>
      </c>
      <c r="F268" s="65" t="e">
        <f>IF(#REF!="XXXXX",0,#REF!)</f>
        <v>#REF!</v>
      </c>
      <c r="G268" s="66"/>
      <c r="H268" s="67"/>
      <c r="I268" s="69">
        <v>10</v>
      </c>
      <c r="J268" s="63">
        <v>8</v>
      </c>
    </row>
    <row r="269" spans="1:10" s="48" customFormat="1" ht="14.25">
      <c r="A269" s="74" t="e">
        <f t="shared" si="4"/>
        <v>#REF!</v>
      </c>
      <c r="B269" s="63" t="e">
        <f>#REF!</f>
        <v>#REF!</v>
      </c>
      <c r="C269" s="60" t="s">
        <v>173</v>
      </c>
      <c r="D269" s="48" t="s">
        <v>63</v>
      </c>
      <c r="E269" s="48" t="s">
        <v>18</v>
      </c>
      <c r="F269" s="65" t="e">
        <f>IF(#REF!="XXXXX",0,#REF!)</f>
        <v>#REF!</v>
      </c>
      <c r="G269" s="66"/>
      <c r="H269" s="67"/>
      <c r="I269" s="69">
        <v>10</v>
      </c>
      <c r="J269" s="63">
        <v>9</v>
      </c>
    </row>
    <row r="270" spans="1:10" s="48" customFormat="1" ht="14.25">
      <c r="A270" s="74" t="e">
        <f t="shared" si="4"/>
        <v>#REF!</v>
      </c>
      <c r="B270" s="63" t="e">
        <f>#REF!</f>
        <v>#REF!</v>
      </c>
      <c r="C270" s="60" t="s">
        <v>164</v>
      </c>
      <c r="D270" s="48" t="s">
        <v>63</v>
      </c>
      <c r="E270" s="48" t="s">
        <v>18</v>
      </c>
      <c r="F270" s="65" t="e">
        <f>IF(#REF!="XXXXX",0,#REF!)</f>
        <v>#REF!</v>
      </c>
      <c r="G270" s="66"/>
      <c r="H270" s="67"/>
      <c r="I270" s="69">
        <v>12</v>
      </c>
      <c r="J270" s="63">
        <v>0</v>
      </c>
    </row>
    <row r="271" spans="1:10" s="48" customFormat="1" ht="14.25">
      <c r="A271" s="74" t="e">
        <f t="shared" si="4"/>
        <v>#REF!</v>
      </c>
      <c r="B271" s="63" t="e">
        <f>#REF!</f>
        <v>#REF!</v>
      </c>
      <c r="C271" s="60" t="s">
        <v>164</v>
      </c>
      <c r="D271" s="48" t="s">
        <v>63</v>
      </c>
      <c r="E271" s="48" t="s">
        <v>18</v>
      </c>
      <c r="F271" s="65" t="e">
        <f>IF(#REF!="XXXXX",0,#REF!)</f>
        <v>#REF!</v>
      </c>
      <c r="G271" s="66"/>
      <c r="H271" s="67"/>
      <c r="I271" s="69">
        <v>12</v>
      </c>
      <c r="J271" s="63">
        <v>1</v>
      </c>
    </row>
    <row r="272" spans="1:10" s="48" customFormat="1" ht="14.25">
      <c r="A272" s="74" t="e">
        <f t="shared" si="4"/>
        <v>#REF!</v>
      </c>
      <c r="B272" s="63" t="e">
        <f>#REF!</f>
        <v>#REF!</v>
      </c>
      <c r="C272" s="60" t="s">
        <v>164</v>
      </c>
      <c r="D272" s="48" t="s">
        <v>63</v>
      </c>
      <c r="E272" s="48" t="s">
        <v>18</v>
      </c>
      <c r="F272" s="65" t="e">
        <f>IF(#REF!="XXXXX",0,#REF!)</f>
        <v>#REF!</v>
      </c>
      <c r="G272" s="66"/>
      <c r="H272" s="67"/>
      <c r="I272" s="69">
        <v>12</v>
      </c>
      <c r="J272" s="63">
        <v>2</v>
      </c>
    </row>
    <row r="273" spans="1:10" s="48" customFormat="1" ht="14.25">
      <c r="A273" s="74" t="e">
        <f t="shared" si="4"/>
        <v>#REF!</v>
      </c>
      <c r="B273" s="63" t="e">
        <f>#REF!</f>
        <v>#REF!</v>
      </c>
      <c r="C273" s="60" t="s">
        <v>164</v>
      </c>
      <c r="D273" s="48" t="s">
        <v>63</v>
      </c>
      <c r="E273" s="48" t="s">
        <v>18</v>
      </c>
      <c r="F273" s="65" t="e">
        <f>IF(#REF!="XXXXX",0,#REF!)</f>
        <v>#REF!</v>
      </c>
      <c r="G273" s="66"/>
      <c r="H273" s="67"/>
      <c r="I273" s="69">
        <v>12</v>
      </c>
      <c r="J273" s="63">
        <v>3</v>
      </c>
    </row>
    <row r="274" spans="1:10" s="48" customFormat="1" ht="14.25">
      <c r="A274" s="74" t="e">
        <f t="shared" si="4"/>
        <v>#REF!</v>
      </c>
      <c r="B274" s="63" t="e">
        <f>#REF!</f>
        <v>#REF!</v>
      </c>
      <c r="C274" s="60" t="s">
        <v>164</v>
      </c>
      <c r="D274" s="48" t="s">
        <v>63</v>
      </c>
      <c r="E274" s="48" t="s">
        <v>18</v>
      </c>
      <c r="F274" s="65" t="e">
        <f>IF(#REF!="XXXXX",0,#REF!)</f>
        <v>#REF!</v>
      </c>
      <c r="G274" s="66"/>
      <c r="H274" s="67"/>
      <c r="I274" s="69">
        <v>12</v>
      </c>
      <c r="J274" s="63">
        <v>4</v>
      </c>
    </row>
    <row r="275" spans="1:10" s="48" customFormat="1" ht="14.25">
      <c r="A275" s="74" t="e">
        <f t="shared" si="4"/>
        <v>#REF!</v>
      </c>
      <c r="B275" s="63" t="e">
        <f>#REF!</f>
        <v>#REF!</v>
      </c>
      <c r="C275" s="60" t="s">
        <v>164</v>
      </c>
      <c r="D275" s="48" t="s">
        <v>63</v>
      </c>
      <c r="E275" s="48" t="s">
        <v>18</v>
      </c>
      <c r="F275" s="65" t="e">
        <f>IF(#REF!="XXXXX",0,#REF!)</f>
        <v>#REF!</v>
      </c>
      <c r="G275" s="66"/>
      <c r="H275" s="67"/>
      <c r="I275" s="69">
        <v>12</v>
      </c>
      <c r="J275" s="63">
        <v>5</v>
      </c>
    </row>
    <row r="276" spans="1:10" s="48" customFormat="1" ht="14.25">
      <c r="A276" s="74" t="e">
        <f t="shared" si="4"/>
        <v>#REF!</v>
      </c>
      <c r="B276" s="63" t="e">
        <f>#REF!</f>
        <v>#REF!</v>
      </c>
      <c r="C276" s="60" t="s">
        <v>164</v>
      </c>
      <c r="D276" s="48" t="s">
        <v>63</v>
      </c>
      <c r="E276" s="48" t="s">
        <v>18</v>
      </c>
      <c r="F276" s="65" t="e">
        <f>IF(#REF!="XXXXX",0,#REF!)</f>
        <v>#REF!</v>
      </c>
      <c r="G276" s="66"/>
      <c r="H276" s="67"/>
      <c r="I276" s="69">
        <v>12</v>
      </c>
      <c r="J276" s="63">
        <v>7</v>
      </c>
    </row>
    <row r="277" spans="1:10" s="48" customFormat="1" ht="14.25">
      <c r="A277" s="74" t="e">
        <f t="shared" si="4"/>
        <v>#REF!</v>
      </c>
      <c r="B277" s="63" t="e">
        <f>#REF!</f>
        <v>#REF!</v>
      </c>
      <c r="C277" s="60" t="s">
        <v>164</v>
      </c>
      <c r="D277" s="48" t="s">
        <v>63</v>
      </c>
      <c r="E277" s="48" t="s">
        <v>18</v>
      </c>
      <c r="F277" s="65" t="e">
        <f>IF(#REF!="XXXXX",0,#REF!)</f>
        <v>#REF!</v>
      </c>
      <c r="G277" s="66"/>
      <c r="H277" s="67"/>
      <c r="I277" s="69">
        <v>12</v>
      </c>
      <c r="J277" s="63">
        <v>8</v>
      </c>
    </row>
    <row r="278" spans="1:10" s="48" customFormat="1" ht="14.25">
      <c r="A278" s="74" t="e">
        <f t="shared" si="4"/>
        <v>#REF!</v>
      </c>
      <c r="B278" s="63" t="e">
        <f>#REF!</f>
        <v>#REF!</v>
      </c>
      <c r="C278" s="60" t="s">
        <v>164</v>
      </c>
      <c r="D278" s="48" t="s">
        <v>63</v>
      </c>
      <c r="E278" s="48" t="s">
        <v>18</v>
      </c>
      <c r="F278" s="65" t="e">
        <f>IF(#REF!="XXXXX",0,#REF!)</f>
        <v>#REF!</v>
      </c>
      <c r="G278" s="66"/>
      <c r="H278" s="67"/>
      <c r="I278" s="69">
        <v>12</v>
      </c>
      <c r="J278" s="63">
        <v>9</v>
      </c>
    </row>
    <row r="279" spans="1:10" s="48" customFormat="1" ht="14.25">
      <c r="A279" s="74" t="e">
        <f t="shared" si="4"/>
        <v>#REF!</v>
      </c>
      <c r="B279" s="63" t="e">
        <f>#REF!</f>
        <v>#REF!</v>
      </c>
      <c r="C279" s="60" t="s">
        <v>175</v>
      </c>
      <c r="D279" s="48" t="s">
        <v>63</v>
      </c>
      <c r="E279" s="48" t="s">
        <v>18</v>
      </c>
      <c r="F279" s="65" t="e">
        <f>IF(#REF!="XXXXX",0,#REF!)</f>
        <v>#REF!</v>
      </c>
      <c r="G279" s="66"/>
      <c r="H279" s="67"/>
      <c r="I279" s="69">
        <v>16</v>
      </c>
      <c r="J279" s="63">
        <v>0</v>
      </c>
    </row>
    <row r="280" spans="1:10" s="48" customFormat="1" ht="14.25">
      <c r="A280" s="74" t="e">
        <f t="shared" si="4"/>
        <v>#REF!</v>
      </c>
      <c r="B280" s="63" t="e">
        <f>#REF!</f>
        <v>#REF!</v>
      </c>
      <c r="C280" s="60" t="s">
        <v>175</v>
      </c>
      <c r="D280" s="48" t="s">
        <v>63</v>
      </c>
      <c r="E280" s="48" t="s">
        <v>18</v>
      </c>
      <c r="F280" s="65" t="e">
        <f>IF(#REF!="XXXXX",0,#REF!)</f>
        <v>#REF!</v>
      </c>
      <c r="G280" s="66"/>
      <c r="H280" s="67"/>
      <c r="I280" s="69">
        <v>16</v>
      </c>
      <c r="J280" s="63">
        <v>1</v>
      </c>
    </row>
    <row r="281" spans="1:10" s="48" customFormat="1" ht="14.25">
      <c r="A281" s="74" t="e">
        <f t="shared" si="4"/>
        <v>#REF!</v>
      </c>
      <c r="B281" s="63" t="e">
        <f>#REF!</f>
        <v>#REF!</v>
      </c>
      <c r="C281" s="60" t="s">
        <v>175</v>
      </c>
      <c r="D281" s="48" t="s">
        <v>63</v>
      </c>
      <c r="E281" s="48" t="s">
        <v>18</v>
      </c>
      <c r="F281" s="65" t="e">
        <f>IF(#REF!="XXXXX",0,#REF!)</f>
        <v>#REF!</v>
      </c>
      <c r="G281" s="66"/>
      <c r="H281" s="67"/>
      <c r="I281" s="69">
        <v>16</v>
      </c>
      <c r="J281" s="63">
        <v>2</v>
      </c>
    </row>
    <row r="282" spans="1:10" s="48" customFormat="1" ht="14.25">
      <c r="A282" s="74" t="e">
        <f t="shared" si="4"/>
        <v>#REF!</v>
      </c>
      <c r="B282" s="63" t="e">
        <f>#REF!</f>
        <v>#REF!</v>
      </c>
      <c r="C282" s="60" t="s">
        <v>175</v>
      </c>
      <c r="D282" s="48" t="s">
        <v>63</v>
      </c>
      <c r="E282" s="48" t="s">
        <v>18</v>
      </c>
      <c r="F282" s="65" t="e">
        <f>IF(#REF!="XXXXX",0,#REF!)</f>
        <v>#REF!</v>
      </c>
      <c r="G282" s="66"/>
      <c r="H282" s="67"/>
      <c r="I282" s="69">
        <v>16</v>
      </c>
      <c r="J282" s="63">
        <v>3</v>
      </c>
    </row>
    <row r="283" spans="1:10" s="48" customFormat="1" ht="14.25">
      <c r="A283" s="74" t="e">
        <f t="shared" si="4"/>
        <v>#REF!</v>
      </c>
      <c r="B283" s="63" t="e">
        <f>#REF!</f>
        <v>#REF!</v>
      </c>
      <c r="C283" s="60" t="s">
        <v>175</v>
      </c>
      <c r="D283" s="48" t="s">
        <v>63</v>
      </c>
      <c r="E283" s="48" t="s">
        <v>18</v>
      </c>
      <c r="F283" s="65" t="e">
        <f>IF(#REF!="XXXXX",0,#REF!)</f>
        <v>#REF!</v>
      </c>
      <c r="G283" s="66"/>
      <c r="H283" s="67"/>
      <c r="I283" s="69">
        <v>16</v>
      </c>
      <c r="J283" s="63">
        <v>4</v>
      </c>
    </row>
    <row r="284" spans="1:10" s="48" customFormat="1" ht="14.25">
      <c r="A284" s="74" t="e">
        <f t="shared" si="4"/>
        <v>#REF!</v>
      </c>
      <c r="B284" s="63" t="e">
        <f>#REF!</f>
        <v>#REF!</v>
      </c>
      <c r="C284" s="60" t="s">
        <v>175</v>
      </c>
      <c r="D284" s="48" t="s">
        <v>63</v>
      </c>
      <c r="E284" s="48" t="s">
        <v>18</v>
      </c>
      <c r="F284" s="65" t="e">
        <f>IF(#REF!="XXXXX",0,#REF!)</f>
        <v>#REF!</v>
      </c>
      <c r="G284" s="66"/>
      <c r="H284" s="67"/>
      <c r="I284" s="69">
        <v>16</v>
      </c>
      <c r="J284" s="63">
        <v>5</v>
      </c>
    </row>
    <row r="285" spans="1:10" s="48" customFormat="1" ht="14.25">
      <c r="A285" s="74" t="e">
        <f t="shared" si="4"/>
        <v>#REF!</v>
      </c>
      <c r="B285" s="63" t="e">
        <f>#REF!</f>
        <v>#REF!</v>
      </c>
      <c r="C285" s="60" t="s">
        <v>175</v>
      </c>
      <c r="D285" s="48" t="s">
        <v>63</v>
      </c>
      <c r="E285" s="48" t="s">
        <v>18</v>
      </c>
      <c r="F285" s="65" t="e">
        <f>IF(#REF!="XXXXX",0,#REF!)</f>
        <v>#REF!</v>
      </c>
      <c r="G285" s="66"/>
      <c r="H285" s="67"/>
      <c r="I285" s="69">
        <v>16</v>
      </c>
      <c r="J285" s="63">
        <v>7</v>
      </c>
    </row>
    <row r="286" spans="1:10" s="48" customFormat="1" ht="14.25">
      <c r="A286" s="74" t="e">
        <f t="shared" si="4"/>
        <v>#REF!</v>
      </c>
      <c r="B286" s="63" t="e">
        <f>#REF!</f>
        <v>#REF!</v>
      </c>
      <c r="C286" s="60" t="s">
        <v>175</v>
      </c>
      <c r="D286" s="48" t="s">
        <v>63</v>
      </c>
      <c r="E286" s="48" t="s">
        <v>18</v>
      </c>
      <c r="F286" s="65" t="e">
        <f>IF(#REF!="XXXXX",0,#REF!)</f>
        <v>#REF!</v>
      </c>
      <c r="G286" s="66"/>
      <c r="H286" s="67"/>
      <c r="I286" s="69">
        <v>16</v>
      </c>
      <c r="J286" s="63">
        <v>8</v>
      </c>
    </row>
    <row r="287" spans="1:10" s="48" customFormat="1" ht="14.25">
      <c r="A287" s="74" t="e">
        <f t="shared" si="4"/>
        <v>#REF!</v>
      </c>
      <c r="B287" s="63" t="e">
        <f>#REF!</f>
        <v>#REF!</v>
      </c>
      <c r="C287" s="60" t="s">
        <v>175</v>
      </c>
      <c r="D287" s="48" t="s">
        <v>63</v>
      </c>
      <c r="E287" s="48" t="s">
        <v>18</v>
      </c>
      <c r="F287" s="65" t="e">
        <f>IF(#REF!="XXXXX",0,#REF!)</f>
        <v>#REF!</v>
      </c>
      <c r="G287" s="66"/>
      <c r="H287" s="67"/>
      <c r="I287" s="69">
        <v>16</v>
      </c>
      <c r="J287" s="63">
        <v>9</v>
      </c>
    </row>
    <row r="288" spans="1:10" s="48" customFormat="1" ht="14.25">
      <c r="A288" s="74" t="e">
        <f t="shared" si="4"/>
        <v>#REF!</v>
      </c>
      <c r="B288" s="63" t="e">
        <f>#REF!</f>
        <v>#REF!</v>
      </c>
      <c r="C288" s="60" t="s">
        <v>177</v>
      </c>
      <c r="D288" s="48" t="s">
        <v>63</v>
      </c>
      <c r="E288" s="48" t="s">
        <v>18</v>
      </c>
      <c r="F288" s="65" t="e">
        <f>IF(#REF!="XXXXX",0,#REF!)</f>
        <v>#REF!</v>
      </c>
      <c r="G288" s="66"/>
      <c r="H288" s="67"/>
      <c r="I288" s="69">
        <v>18</v>
      </c>
      <c r="J288" s="63">
        <v>0</v>
      </c>
    </row>
    <row r="289" spans="1:10" s="48" customFormat="1" ht="14.25">
      <c r="A289" s="74" t="e">
        <f t="shared" si="4"/>
        <v>#REF!</v>
      </c>
      <c r="B289" s="63" t="e">
        <f>#REF!</f>
        <v>#REF!</v>
      </c>
      <c r="C289" s="60" t="s">
        <v>177</v>
      </c>
      <c r="D289" s="48" t="s">
        <v>63</v>
      </c>
      <c r="E289" s="48" t="s">
        <v>18</v>
      </c>
      <c r="F289" s="65" t="e">
        <f>IF(#REF!="XXXXX",0,#REF!)</f>
        <v>#REF!</v>
      </c>
      <c r="G289" s="66"/>
      <c r="H289" s="67"/>
      <c r="I289" s="69">
        <v>18</v>
      </c>
      <c r="J289" s="63">
        <v>1</v>
      </c>
    </row>
    <row r="290" spans="1:10" s="48" customFormat="1" ht="14.25">
      <c r="A290" s="74" t="e">
        <f t="shared" si="4"/>
        <v>#REF!</v>
      </c>
      <c r="B290" s="63" t="e">
        <f>#REF!</f>
        <v>#REF!</v>
      </c>
      <c r="C290" s="60" t="s">
        <v>177</v>
      </c>
      <c r="D290" s="48" t="s">
        <v>63</v>
      </c>
      <c r="E290" s="48" t="s">
        <v>18</v>
      </c>
      <c r="F290" s="65" t="e">
        <f>IF(#REF!="XXXXX",0,#REF!)</f>
        <v>#REF!</v>
      </c>
      <c r="G290" s="66"/>
      <c r="H290" s="67"/>
      <c r="I290" s="69">
        <v>18</v>
      </c>
      <c r="J290" s="63">
        <v>2</v>
      </c>
    </row>
    <row r="291" spans="1:10" s="48" customFormat="1" ht="14.25">
      <c r="A291" s="74" t="e">
        <f t="shared" si="4"/>
        <v>#REF!</v>
      </c>
      <c r="B291" s="63" t="e">
        <f>#REF!</f>
        <v>#REF!</v>
      </c>
      <c r="C291" s="60" t="s">
        <v>177</v>
      </c>
      <c r="D291" s="48" t="s">
        <v>63</v>
      </c>
      <c r="E291" s="48" t="s">
        <v>18</v>
      </c>
      <c r="F291" s="65" t="e">
        <f>IF(#REF!="XXXXX",0,#REF!)</f>
        <v>#REF!</v>
      </c>
      <c r="G291" s="66"/>
      <c r="H291" s="67"/>
      <c r="I291" s="69">
        <v>18</v>
      </c>
      <c r="J291" s="63">
        <v>3</v>
      </c>
    </row>
    <row r="292" spans="1:10" s="48" customFormat="1" ht="14.25">
      <c r="A292" s="74" t="e">
        <f t="shared" si="4"/>
        <v>#REF!</v>
      </c>
      <c r="B292" s="63" t="e">
        <f>#REF!</f>
        <v>#REF!</v>
      </c>
      <c r="C292" s="60" t="s">
        <v>177</v>
      </c>
      <c r="D292" s="48" t="s">
        <v>63</v>
      </c>
      <c r="E292" s="48" t="s">
        <v>18</v>
      </c>
      <c r="F292" s="65" t="e">
        <f>IF(#REF!="XXXXX",0,#REF!)</f>
        <v>#REF!</v>
      </c>
      <c r="G292" s="66"/>
      <c r="H292" s="67"/>
      <c r="I292" s="69">
        <v>18</v>
      </c>
      <c r="J292" s="63">
        <v>4</v>
      </c>
    </row>
    <row r="293" spans="1:10" s="48" customFormat="1" ht="14.25">
      <c r="A293" s="74" t="e">
        <f t="shared" si="4"/>
        <v>#REF!</v>
      </c>
      <c r="B293" s="63" t="e">
        <f>#REF!</f>
        <v>#REF!</v>
      </c>
      <c r="C293" s="60" t="s">
        <v>177</v>
      </c>
      <c r="D293" s="48" t="s">
        <v>63</v>
      </c>
      <c r="E293" s="48" t="s">
        <v>18</v>
      </c>
      <c r="F293" s="65" t="e">
        <f>IF(#REF!="XXXXX",0,#REF!)</f>
        <v>#REF!</v>
      </c>
      <c r="G293" s="66"/>
      <c r="H293" s="67"/>
      <c r="I293" s="69">
        <v>18</v>
      </c>
      <c r="J293" s="63">
        <v>5</v>
      </c>
    </row>
    <row r="294" spans="1:10" s="48" customFormat="1" ht="14.25">
      <c r="A294" s="74" t="e">
        <f t="shared" si="4"/>
        <v>#REF!</v>
      </c>
      <c r="B294" s="63" t="e">
        <f>#REF!</f>
        <v>#REF!</v>
      </c>
      <c r="C294" s="60" t="s">
        <v>177</v>
      </c>
      <c r="D294" s="48" t="s">
        <v>63</v>
      </c>
      <c r="E294" s="48" t="s">
        <v>18</v>
      </c>
      <c r="F294" s="65" t="e">
        <f>IF(#REF!="XXXXX",0,#REF!)</f>
        <v>#REF!</v>
      </c>
      <c r="G294" s="66"/>
      <c r="H294" s="67"/>
      <c r="I294" s="69">
        <v>18</v>
      </c>
      <c r="J294" s="63">
        <v>7</v>
      </c>
    </row>
    <row r="295" spans="1:10" s="48" customFormat="1" ht="14.25">
      <c r="A295" s="74" t="e">
        <f t="shared" si="4"/>
        <v>#REF!</v>
      </c>
      <c r="B295" s="63" t="e">
        <f>#REF!</f>
        <v>#REF!</v>
      </c>
      <c r="C295" s="60" t="s">
        <v>177</v>
      </c>
      <c r="D295" s="48" t="s">
        <v>63</v>
      </c>
      <c r="E295" s="48" t="s">
        <v>18</v>
      </c>
      <c r="F295" s="65" t="e">
        <f>IF(#REF!="XXXXX",0,#REF!)</f>
        <v>#REF!</v>
      </c>
      <c r="G295" s="66"/>
      <c r="H295" s="67"/>
      <c r="I295" s="69">
        <v>18</v>
      </c>
      <c r="J295" s="63">
        <v>8</v>
      </c>
    </row>
    <row r="296" spans="1:10" s="48" customFormat="1" ht="14.25">
      <c r="A296" s="74" t="e">
        <f t="shared" si="4"/>
        <v>#REF!</v>
      </c>
      <c r="B296" s="63" t="e">
        <f>#REF!</f>
        <v>#REF!</v>
      </c>
      <c r="C296" s="60" t="s">
        <v>177</v>
      </c>
      <c r="D296" s="48" t="s">
        <v>63</v>
      </c>
      <c r="E296" s="48" t="s">
        <v>18</v>
      </c>
      <c r="F296" s="65" t="e">
        <f>IF(#REF!="XXXXX",0,#REF!)</f>
        <v>#REF!</v>
      </c>
      <c r="G296" s="66"/>
      <c r="H296" s="67"/>
      <c r="I296" s="69">
        <v>18</v>
      </c>
      <c r="J296" s="63">
        <v>9</v>
      </c>
    </row>
    <row r="297" spans="1:10" s="48" customFormat="1" ht="14.25">
      <c r="A297" s="74" t="e">
        <f t="shared" si="4"/>
        <v>#REF!</v>
      </c>
      <c r="B297" s="63" t="e">
        <f>#REF!</f>
        <v>#REF!</v>
      </c>
      <c r="C297" s="60" t="s">
        <v>178</v>
      </c>
      <c r="D297" s="48" t="s">
        <v>63</v>
      </c>
      <c r="E297" s="48" t="s">
        <v>18</v>
      </c>
      <c r="F297" s="65" t="e">
        <f>IF(#REF!="XXXXX",0,#REF!)</f>
        <v>#REF!</v>
      </c>
      <c r="G297" s="66"/>
      <c r="H297" s="67"/>
      <c r="I297" s="69">
        <v>19</v>
      </c>
      <c r="J297" s="63">
        <v>0</v>
      </c>
    </row>
    <row r="298" spans="1:10" s="48" customFormat="1" ht="14.25">
      <c r="A298" s="74" t="e">
        <f t="shared" si="4"/>
        <v>#REF!</v>
      </c>
      <c r="B298" s="63" t="e">
        <f>#REF!</f>
        <v>#REF!</v>
      </c>
      <c r="C298" s="60" t="s">
        <v>178</v>
      </c>
      <c r="D298" s="48" t="s">
        <v>63</v>
      </c>
      <c r="E298" s="48" t="s">
        <v>18</v>
      </c>
      <c r="F298" s="65" t="e">
        <f>IF(#REF!="XXXXX",0,#REF!)</f>
        <v>#REF!</v>
      </c>
      <c r="G298" s="66"/>
      <c r="H298" s="67"/>
      <c r="I298" s="69">
        <v>19</v>
      </c>
      <c r="J298" s="63">
        <v>1</v>
      </c>
    </row>
    <row r="299" spans="1:10" s="48" customFormat="1" ht="14.25">
      <c r="A299" s="74" t="e">
        <f t="shared" si="4"/>
        <v>#REF!</v>
      </c>
      <c r="B299" s="63" t="e">
        <f>#REF!</f>
        <v>#REF!</v>
      </c>
      <c r="C299" s="60" t="s">
        <v>178</v>
      </c>
      <c r="D299" s="48" t="s">
        <v>63</v>
      </c>
      <c r="E299" s="48" t="s">
        <v>18</v>
      </c>
      <c r="F299" s="65" t="e">
        <f>IF(#REF!="XXXXX",0,#REF!)</f>
        <v>#REF!</v>
      </c>
      <c r="G299" s="66"/>
      <c r="H299" s="67"/>
      <c r="I299" s="69">
        <v>19</v>
      </c>
      <c r="J299" s="63">
        <v>2</v>
      </c>
    </row>
    <row r="300" spans="1:10" s="48" customFormat="1" ht="14.25">
      <c r="A300" s="74" t="e">
        <f t="shared" si="4"/>
        <v>#REF!</v>
      </c>
      <c r="B300" s="63" t="e">
        <f>#REF!</f>
        <v>#REF!</v>
      </c>
      <c r="C300" s="60" t="s">
        <v>178</v>
      </c>
      <c r="D300" s="48" t="s">
        <v>63</v>
      </c>
      <c r="E300" s="48" t="s">
        <v>18</v>
      </c>
      <c r="F300" s="65" t="e">
        <f>IF(#REF!="XXXXX",0,#REF!)</f>
        <v>#REF!</v>
      </c>
      <c r="G300" s="66"/>
      <c r="H300" s="67"/>
      <c r="I300" s="69">
        <v>19</v>
      </c>
      <c r="J300" s="63">
        <v>3</v>
      </c>
    </row>
    <row r="301" spans="1:10" s="48" customFormat="1" ht="14.25">
      <c r="A301" s="74" t="e">
        <f t="shared" si="4"/>
        <v>#REF!</v>
      </c>
      <c r="B301" s="63" t="e">
        <f>#REF!</f>
        <v>#REF!</v>
      </c>
      <c r="C301" s="60" t="s">
        <v>178</v>
      </c>
      <c r="D301" s="48" t="s">
        <v>63</v>
      </c>
      <c r="E301" s="48" t="s">
        <v>18</v>
      </c>
      <c r="F301" s="65" t="e">
        <f>IF(#REF!="XXXXX",0,#REF!)</f>
        <v>#REF!</v>
      </c>
      <c r="G301" s="66"/>
      <c r="H301" s="67"/>
      <c r="I301" s="69">
        <v>19</v>
      </c>
      <c r="J301" s="63">
        <v>4</v>
      </c>
    </row>
    <row r="302" spans="1:10" s="48" customFormat="1" ht="14.25">
      <c r="A302" s="74" t="e">
        <f t="shared" si="4"/>
        <v>#REF!</v>
      </c>
      <c r="B302" s="63" t="e">
        <f>#REF!</f>
        <v>#REF!</v>
      </c>
      <c r="C302" s="60" t="s">
        <v>178</v>
      </c>
      <c r="D302" s="48" t="s">
        <v>63</v>
      </c>
      <c r="E302" s="48" t="s">
        <v>18</v>
      </c>
      <c r="F302" s="65" t="e">
        <f>IF(#REF!="XXXXX",0,#REF!)</f>
        <v>#REF!</v>
      </c>
      <c r="G302" s="66"/>
      <c r="H302" s="67"/>
      <c r="I302" s="69">
        <v>19</v>
      </c>
      <c r="J302" s="63">
        <v>5</v>
      </c>
    </row>
    <row r="303" spans="1:10" s="48" customFormat="1" ht="14.25">
      <c r="A303" s="74" t="e">
        <f t="shared" si="4"/>
        <v>#REF!</v>
      </c>
      <c r="B303" s="63" t="e">
        <f>#REF!</f>
        <v>#REF!</v>
      </c>
      <c r="C303" s="60" t="s">
        <v>178</v>
      </c>
      <c r="D303" s="48" t="s">
        <v>63</v>
      </c>
      <c r="E303" s="48" t="s">
        <v>18</v>
      </c>
      <c r="F303" s="65" t="e">
        <f>IF(#REF!="XXXXX",0,#REF!)</f>
        <v>#REF!</v>
      </c>
      <c r="G303" s="66"/>
      <c r="H303" s="67"/>
      <c r="I303" s="69">
        <v>19</v>
      </c>
      <c r="J303" s="63">
        <v>7</v>
      </c>
    </row>
    <row r="304" spans="1:10" s="48" customFormat="1" ht="14.25">
      <c r="A304" s="74" t="e">
        <f t="shared" si="4"/>
        <v>#REF!</v>
      </c>
      <c r="B304" s="63" t="e">
        <f>#REF!</f>
        <v>#REF!</v>
      </c>
      <c r="C304" s="60" t="s">
        <v>178</v>
      </c>
      <c r="D304" s="48" t="s">
        <v>63</v>
      </c>
      <c r="E304" s="48" t="s">
        <v>18</v>
      </c>
      <c r="F304" s="65" t="e">
        <f>IF(#REF!="XXXXX",0,#REF!)</f>
        <v>#REF!</v>
      </c>
      <c r="G304" s="66"/>
      <c r="H304" s="67"/>
      <c r="I304" s="69">
        <v>19</v>
      </c>
      <c r="J304" s="63">
        <v>8</v>
      </c>
    </row>
    <row r="305" spans="1:10" s="48" customFormat="1" ht="14.25">
      <c r="A305" s="74" t="e">
        <f t="shared" si="4"/>
        <v>#REF!</v>
      </c>
      <c r="B305" s="63" t="e">
        <f>#REF!</f>
        <v>#REF!</v>
      </c>
      <c r="C305" s="60" t="s">
        <v>178</v>
      </c>
      <c r="D305" s="48" t="s">
        <v>63</v>
      </c>
      <c r="E305" s="48" t="s">
        <v>18</v>
      </c>
      <c r="F305" s="65" t="e">
        <f>IF(#REF!="XXXXX",0,#REF!)</f>
        <v>#REF!</v>
      </c>
      <c r="G305" s="66"/>
      <c r="H305" s="67"/>
      <c r="I305" s="69">
        <v>19</v>
      </c>
      <c r="J305" s="63">
        <v>9</v>
      </c>
    </row>
    <row r="306" spans="1:10" s="48" customFormat="1" ht="15" customHeight="1">
      <c r="A306" s="74" t="e">
        <f t="shared" si="4"/>
        <v>#REF!</v>
      </c>
      <c r="B306" s="63" t="e">
        <f>#REF!</f>
        <v>#REF!</v>
      </c>
      <c r="C306" s="60" t="s">
        <v>102</v>
      </c>
      <c r="D306" s="48" t="s">
        <v>63</v>
      </c>
      <c r="E306" s="48" t="s">
        <v>18</v>
      </c>
      <c r="F306" s="65" t="e">
        <f>IF(#REF!="XXXXX",0,#REF!)</f>
        <v>#REF!</v>
      </c>
      <c r="G306" s="66"/>
      <c r="H306" s="67"/>
      <c r="I306" s="69">
        <v>20</v>
      </c>
      <c r="J306" s="63">
        <v>0</v>
      </c>
    </row>
    <row r="307" spans="1:10" s="48" customFormat="1" ht="15" customHeight="1">
      <c r="A307" s="74" t="e">
        <f t="shared" si="4"/>
        <v>#REF!</v>
      </c>
      <c r="B307" s="63" t="e">
        <f>#REF!</f>
        <v>#REF!</v>
      </c>
      <c r="C307" s="60" t="s">
        <v>102</v>
      </c>
      <c r="D307" s="48" t="s">
        <v>63</v>
      </c>
      <c r="E307" s="48" t="s">
        <v>18</v>
      </c>
      <c r="F307" s="65" t="e">
        <f>IF(#REF!="XXXXX",0,#REF!)</f>
        <v>#REF!</v>
      </c>
      <c r="G307" s="66"/>
      <c r="H307" s="67"/>
      <c r="I307" s="69">
        <v>20</v>
      </c>
      <c r="J307" s="63">
        <v>1</v>
      </c>
    </row>
    <row r="308" spans="1:10" s="48" customFormat="1" ht="15" customHeight="1">
      <c r="A308" s="74" t="e">
        <f t="shared" si="4"/>
        <v>#REF!</v>
      </c>
      <c r="B308" s="63" t="e">
        <f>#REF!</f>
        <v>#REF!</v>
      </c>
      <c r="C308" s="60" t="s">
        <v>102</v>
      </c>
      <c r="D308" s="48" t="s">
        <v>63</v>
      </c>
      <c r="E308" s="48" t="s">
        <v>18</v>
      </c>
      <c r="F308" s="65" t="e">
        <f>IF(#REF!="XXXXX",0,#REF!)</f>
        <v>#REF!</v>
      </c>
      <c r="G308" s="66"/>
      <c r="H308" s="67"/>
      <c r="I308" s="69">
        <v>20</v>
      </c>
      <c r="J308" s="63">
        <v>2</v>
      </c>
    </row>
    <row r="309" spans="1:10" s="48" customFormat="1" ht="15" customHeight="1">
      <c r="A309" s="74" t="e">
        <f t="shared" si="4"/>
        <v>#REF!</v>
      </c>
      <c r="B309" s="63" t="e">
        <f>#REF!</f>
        <v>#REF!</v>
      </c>
      <c r="C309" s="60" t="s">
        <v>102</v>
      </c>
      <c r="D309" s="48" t="s">
        <v>63</v>
      </c>
      <c r="E309" s="48" t="s">
        <v>18</v>
      </c>
      <c r="F309" s="65" t="e">
        <f>IF(#REF!="XXXXX",0,#REF!)</f>
        <v>#REF!</v>
      </c>
      <c r="G309" s="66"/>
      <c r="H309" s="67"/>
      <c r="I309" s="69">
        <v>20</v>
      </c>
      <c r="J309" s="63">
        <v>3</v>
      </c>
    </row>
    <row r="310" spans="1:10" s="48" customFormat="1" ht="15" customHeight="1">
      <c r="A310" s="74" t="e">
        <f t="shared" si="4"/>
        <v>#REF!</v>
      </c>
      <c r="B310" s="63" t="e">
        <f>#REF!</f>
        <v>#REF!</v>
      </c>
      <c r="C310" s="60" t="s">
        <v>102</v>
      </c>
      <c r="D310" s="48" t="s">
        <v>63</v>
      </c>
      <c r="E310" s="48" t="s">
        <v>18</v>
      </c>
      <c r="F310" s="65" t="e">
        <f>IF(#REF!="XXXXX",0,#REF!)</f>
        <v>#REF!</v>
      </c>
      <c r="G310" s="66"/>
      <c r="H310" s="67"/>
      <c r="I310" s="69">
        <v>20</v>
      </c>
      <c r="J310" s="63">
        <v>4</v>
      </c>
    </row>
    <row r="311" spans="1:10" s="48" customFormat="1" ht="15" customHeight="1">
      <c r="A311" s="74" t="e">
        <f t="shared" si="4"/>
        <v>#REF!</v>
      </c>
      <c r="B311" s="63" t="e">
        <f>#REF!</f>
        <v>#REF!</v>
      </c>
      <c r="C311" s="60" t="s">
        <v>102</v>
      </c>
      <c r="D311" s="48" t="s">
        <v>63</v>
      </c>
      <c r="E311" s="48" t="s">
        <v>18</v>
      </c>
      <c r="F311" s="65" t="e">
        <f>IF(#REF!="XXXXX",0,#REF!)</f>
        <v>#REF!</v>
      </c>
      <c r="G311" s="66"/>
      <c r="H311" s="67"/>
      <c r="I311" s="69">
        <v>20</v>
      </c>
      <c r="J311" s="63">
        <v>5</v>
      </c>
    </row>
    <row r="312" spans="1:10" s="48" customFormat="1" ht="15" customHeight="1">
      <c r="A312" s="74" t="e">
        <f t="shared" si="4"/>
        <v>#REF!</v>
      </c>
      <c r="B312" s="63" t="e">
        <f>#REF!</f>
        <v>#REF!</v>
      </c>
      <c r="C312" s="60" t="s">
        <v>102</v>
      </c>
      <c r="D312" s="48" t="s">
        <v>63</v>
      </c>
      <c r="E312" s="48" t="s">
        <v>18</v>
      </c>
      <c r="F312" s="65" t="e">
        <f>IF(#REF!="XXXXX",0,#REF!)</f>
        <v>#REF!</v>
      </c>
      <c r="G312" s="66"/>
      <c r="H312" s="67"/>
      <c r="I312" s="69">
        <v>20</v>
      </c>
      <c r="J312" s="63">
        <v>7</v>
      </c>
    </row>
    <row r="313" spans="1:10" s="48" customFormat="1" ht="15" customHeight="1">
      <c r="A313" s="74" t="e">
        <f t="shared" si="4"/>
        <v>#REF!</v>
      </c>
      <c r="B313" s="63" t="e">
        <f>#REF!</f>
        <v>#REF!</v>
      </c>
      <c r="C313" s="60" t="s">
        <v>102</v>
      </c>
      <c r="D313" s="48" t="s">
        <v>63</v>
      </c>
      <c r="E313" s="48" t="s">
        <v>18</v>
      </c>
      <c r="F313" s="65" t="e">
        <f>IF(#REF!="XXXXX",0,#REF!)</f>
        <v>#REF!</v>
      </c>
      <c r="G313" s="66"/>
      <c r="H313" s="67"/>
      <c r="I313" s="69">
        <v>20</v>
      </c>
      <c r="J313" s="63">
        <v>8</v>
      </c>
    </row>
    <row r="314" spans="1:10" s="48" customFormat="1" ht="15" customHeight="1">
      <c r="A314" s="74" t="e">
        <f t="shared" si="4"/>
        <v>#REF!</v>
      </c>
      <c r="B314" s="63" t="e">
        <f>#REF!</f>
        <v>#REF!</v>
      </c>
      <c r="C314" s="60" t="s">
        <v>102</v>
      </c>
      <c r="D314" s="48" t="s">
        <v>63</v>
      </c>
      <c r="E314" s="48" t="s">
        <v>18</v>
      </c>
      <c r="F314" s="65" t="e">
        <f>IF(#REF!="XXXXX",0,#REF!)</f>
        <v>#REF!</v>
      </c>
      <c r="G314" s="66"/>
      <c r="H314" s="67"/>
      <c r="I314" s="69">
        <v>20</v>
      </c>
      <c r="J314" s="63">
        <v>9</v>
      </c>
    </row>
    <row r="315" spans="1:10" s="48" customFormat="1" ht="14.25">
      <c r="A315" s="74" t="e">
        <f t="shared" si="4"/>
        <v>#REF!</v>
      </c>
      <c r="B315" s="63" t="e">
        <f>#REF!</f>
        <v>#REF!</v>
      </c>
      <c r="C315" s="60" t="s">
        <v>181</v>
      </c>
      <c r="D315" s="48" t="s">
        <v>63</v>
      </c>
      <c r="E315" s="48" t="s">
        <v>18</v>
      </c>
      <c r="F315" s="65" t="e">
        <f>IF(#REF!="XXXXX",0,#REF!)</f>
        <v>#REF!</v>
      </c>
      <c r="G315" s="66"/>
      <c r="H315" s="67"/>
      <c r="I315" s="69">
        <v>22</v>
      </c>
      <c r="J315" s="63">
        <v>0</v>
      </c>
    </row>
    <row r="316" spans="1:10" s="48" customFormat="1" ht="14.25">
      <c r="A316" s="74" t="e">
        <f t="shared" si="4"/>
        <v>#REF!</v>
      </c>
      <c r="B316" s="63" t="e">
        <f>#REF!</f>
        <v>#REF!</v>
      </c>
      <c r="C316" s="60" t="s">
        <v>181</v>
      </c>
      <c r="D316" s="48" t="s">
        <v>63</v>
      </c>
      <c r="E316" s="48" t="s">
        <v>18</v>
      </c>
      <c r="F316" s="65" t="e">
        <f>IF(#REF!="XXXXX",0,#REF!)</f>
        <v>#REF!</v>
      </c>
      <c r="G316" s="66"/>
      <c r="H316" s="67"/>
      <c r="I316" s="69">
        <v>22</v>
      </c>
      <c r="J316" s="63">
        <v>1</v>
      </c>
    </row>
    <row r="317" spans="1:10" s="48" customFormat="1" ht="14.25">
      <c r="A317" s="74" t="e">
        <f t="shared" si="4"/>
        <v>#REF!</v>
      </c>
      <c r="B317" s="63" t="e">
        <f>#REF!</f>
        <v>#REF!</v>
      </c>
      <c r="C317" s="60" t="s">
        <v>181</v>
      </c>
      <c r="D317" s="48" t="s">
        <v>63</v>
      </c>
      <c r="E317" s="48" t="s">
        <v>18</v>
      </c>
      <c r="F317" s="65" t="e">
        <f>IF(#REF!="XXXXX",0,#REF!)</f>
        <v>#REF!</v>
      </c>
      <c r="G317" s="66"/>
      <c r="H317" s="67"/>
      <c r="I317" s="69">
        <v>22</v>
      </c>
      <c r="J317" s="63">
        <v>2</v>
      </c>
    </row>
    <row r="318" spans="1:10" s="48" customFormat="1" ht="14.25">
      <c r="A318" s="74" t="e">
        <f t="shared" si="4"/>
        <v>#REF!</v>
      </c>
      <c r="B318" s="63" t="e">
        <f>#REF!</f>
        <v>#REF!</v>
      </c>
      <c r="C318" s="60" t="s">
        <v>181</v>
      </c>
      <c r="D318" s="48" t="s">
        <v>63</v>
      </c>
      <c r="E318" s="48" t="s">
        <v>18</v>
      </c>
      <c r="F318" s="65" t="e">
        <f>IF(#REF!="XXXXX",0,#REF!)</f>
        <v>#REF!</v>
      </c>
      <c r="G318" s="66"/>
      <c r="H318" s="67"/>
      <c r="I318" s="69">
        <v>22</v>
      </c>
      <c r="J318" s="63">
        <v>3</v>
      </c>
    </row>
    <row r="319" spans="1:10" s="48" customFormat="1" ht="14.25">
      <c r="A319" s="74" t="e">
        <f t="shared" si="4"/>
        <v>#REF!</v>
      </c>
      <c r="B319" s="63" t="e">
        <f>#REF!</f>
        <v>#REF!</v>
      </c>
      <c r="C319" s="60" t="s">
        <v>181</v>
      </c>
      <c r="D319" s="48" t="s">
        <v>63</v>
      </c>
      <c r="E319" s="48" t="s">
        <v>18</v>
      </c>
      <c r="F319" s="65" t="e">
        <f>IF(#REF!="XXXXX",0,#REF!)</f>
        <v>#REF!</v>
      </c>
      <c r="G319" s="66"/>
      <c r="H319" s="67"/>
      <c r="I319" s="69">
        <v>22</v>
      </c>
      <c r="J319" s="63">
        <v>4</v>
      </c>
    </row>
    <row r="320" spans="1:10" s="48" customFormat="1" ht="14.25">
      <c r="A320" s="74" t="e">
        <f t="shared" si="4"/>
        <v>#REF!</v>
      </c>
      <c r="B320" s="63" t="e">
        <f>#REF!</f>
        <v>#REF!</v>
      </c>
      <c r="C320" s="60" t="s">
        <v>181</v>
      </c>
      <c r="D320" s="48" t="s">
        <v>63</v>
      </c>
      <c r="E320" s="48" t="s">
        <v>18</v>
      </c>
      <c r="F320" s="65" t="e">
        <f>IF(#REF!="XXXXX",0,#REF!)</f>
        <v>#REF!</v>
      </c>
      <c r="G320" s="66"/>
      <c r="H320" s="67"/>
      <c r="I320" s="69">
        <v>22</v>
      </c>
      <c r="J320" s="63">
        <v>5</v>
      </c>
    </row>
    <row r="321" spans="1:10" s="48" customFormat="1" ht="14.25">
      <c r="A321" s="74" t="e">
        <f t="shared" si="4"/>
        <v>#REF!</v>
      </c>
      <c r="B321" s="63" t="e">
        <f>#REF!</f>
        <v>#REF!</v>
      </c>
      <c r="C321" s="60" t="s">
        <v>181</v>
      </c>
      <c r="D321" s="48" t="s">
        <v>63</v>
      </c>
      <c r="E321" s="48" t="s">
        <v>18</v>
      </c>
      <c r="F321" s="65" t="e">
        <f>IF(#REF!="XXXXX",0,#REF!)</f>
        <v>#REF!</v>
      </c>
      <c r="G321" s="66"/>
      <c r="H321" s="67"/>
      <c r="I321" s="69">
        <v>22</v>
      </c>
      <c r="J321" s="63">
        <v>7</v>
      </c>
    </row>
    <row r="322" spans="1:10" s="48" customFormat="1" ht="14.25">
      <c r="A322" s="74" t="e">
        <f t="shared" si="4"/>
        <v>#REF!</v>
      </c>
      <c r="B322" s="63" t="e">
        <f>#REF!</f>
        <v>#REF!</v>
      </c>
      <c r="C322" s="60" t="s">
        <v>181</v>
      </c>
      <c r="D322" s="48" t="s">
        <v>63</v>
      </c>
      <c r="E322" s="48" t="s">
        <v>18</v>
      </c>
      <c r="F322" s="65" t="e">
        <f>IF(#REF!="XXXXX",0,#REF!)</f>
        <v>#REF!</v>
      </c>
      <c r="G322" s="66"/>
      <c r="H322" s="67"/>
      <c r="I322" s="69">
        <v>22</v>
      </c>
      <c r="J322" s="63">
        <v>8</v>
      </c>
    </row>
    <row r="323" spans="1:10" s="48" customFormat="1" ht="14.25">
      <c r="A323" s="74" t="e">
        <f t="shared" si="4"/>
        <v>#REF!</v>
      </c>
      <c r="B323" s="63" t="e">
        <f>#REF!</f>
        <v>#REF!</v>
      </c>
      <c r="C323" s="60" t="s">
        <v>181</v>
      </c>
      <c r="D323" s="48" t="s">
        <v>63</v>
      </c>
      <c r="E323" s="48" t="s">
        <v>18</v>
      </c>
      <c r="F323" s="65" t="e">
        <f>IF(#REF!="XXXXX",0,#REF!)</f>
        <v>#REF!</v>
      </c>
      <c r="G323" s="66"/>
      <c r="H323" s="67"/>
      <c r="I323" s="69">
        <v>22</v>
      </c>
      <c r="J323" s="63">
        <v>9</v>
      </c>
    </row>
    <row r="324" spans="1:10" s="48" customFormat="1" ht="14.25">
      <c r="A324" s="74" t="e">
        <f t="shared" si="4"/>
        <v>#REF!</v>
      </c>
      <c r="B324" s="63" t="e">
        <f>#REF!</f>
        <v>#REF!</v>
      </c>
      <c r="C324" s="60" t="s">
        <v>103</v>
      </c>
      <c r="D324" s="48" t="s">
        <v>63</v>
      </c>
      <c r="E324" s="48" t="s">
        <v>18</v>
      </c>
      <c r="F324" s="65" t="e">
        <f>IF(#REF!="XXXXX",0,#REF!)</f>
        <v>#REF!</v>
      </c>
      <c r="G324" s="66"/>
      <c r="H324" s="67"/>
      <c r="I324" s="69">
        <v>24</v>
      </c>
      <c r="J324" s="63">
        <v>0</v>
      </c>
    </row>
    <row r="325" spans="1:10" s="48" customFormat="1" ht="14.25">
      <c r="A325" s="74" t="e">
        <f t="shared" ref="A325:A388" si="5">A324</f>
        <v>#REF!</v>
      </c>
      <c r="B325" s="63" t="e">
        <f>#REF!</f>
        <v>#REF!</v>
      </c>
      <c r="C325" s="60" t="s">
        <v>103</v>
      </c>
      <c r="D325" s="48" t="s">
        <v>63</v>
      </c>
      <c r="E325" s="48" t="s">
        <v>18</v>
      </c>
      <c r="F325" s="65" t="e">
        <f>IF(#REF!="XXXXX",0,#REF!)</f>
        <v>#REF!</v>
      </c>
      <c r="G325" s="66"/>
      <c r="H325" s="67"/>
      <c r="I325" s="69">
        <v>24</v>
      </c>
      <c r="J325" s="63">
        <v>1</v>
      </c>
    </row>
    <row r="326" spans="1:10" s="48" customFormat="1" ht="14.25">
      <c r="A326" s="74" t="e">
        <f t="shared" si="5"/>
        <v>#REF!</v>
      </c>
      <c r="B326" s="63" t="e">
        <f>#REF!</f>
        <v>#REF!</v>
      </c>
      <c r="C326" s="60" t="s">
        <v>103</v>
      </c>
      <c r="D326" s="48" t="s">
        <v>63</v>
      </c>
      <c r="E326" s="48" t="s">
        <v>18</v>
      </c>
      <c r="F326" s="65" t="e">
        <f>IF(#REF!="XXXXX",0,#REF!)</f>
        <v>#REF!</v>
      </c>
      <c r="G326" s="66"/>
      <c r="H326" s="67"/>
      <c r="I326" s="69">
        <v>24</v>
      </c>
      <c r="J326" s="63">
        <v>2</v>
      </c>
    </row>
    <row r="327" spans="1:10" s="48" customFormat="1" ht="14.25">
      <c r="A327" s="74" t="e">
        <f t="shared" si="5"/>
        <v>#REF!</v>
      </c>
      <c r="B327" s="63" t="e">
        <f>#REF!</f>
        <v>#REF!</v>
      </c>
      <c r="C327" s="60" t="s">
        <v>103</v>
      </c>
      <c r="D327" s="48" t="s">
        <v>63</v>
      </c>
      <c r="E327" s="48" t="s">
        <v>18</v>
      </c>
      <c r="F327" s="65" t="e">
        <f>IF(#REF!="XXXXX",0,#REF!)</f>
        <v>#REF!</v>
      </c>
      <c r="G327" s="66"/>
      <c r="H327" s="67"/>
      <c r="I327" s="69">
        <v>24</v>
      </c>
      <c r="J327" s="63">
        <v>3</v>
      </c>
    </row>
    <row r="328" spans="1:10" s="48" customFormat="1" ht="14.25">
      <c r="A328" s="74" t="e">
        <f t="shared" si="5"/>
        <v>#REF!</v>
      </c>
      <c r="B328" s="63" t="e">
        <f>#REF!</f>
        <v>#REF!</v>
      </c>
      <c r="C328" s="60" t="s">
        <v>103</v>
      </c>
      <c r="D328" s="48" t="s">
        <v>63</v>
      </c>
      <c r="E328" s="48" t="s">
        <v>18</v>
      </c>
      <c r="F328" s="65" t="e">
        <f>IF(#REF!="XXXXX",0,#REF!)</f>
        <v>#REF!</v>
      </c>
      <c r="G328" s="66"/>
      <c r="H328" s="67"/>
      <c r="I328" s="69">
        <v>24</v>
      </c>
      <c r="J328" s="63">
        <v>4</v>
      </c>
    </row>
    <row r="329" spans="1:10" s="48" customFormat="1" ht="14.25">
      <c r="A329" s="74" t="e">
        <f t="shared" si="5"/>
        <v>#REF!</v>
      </c>
      <c r="B329" s="63" t="e">
        <f>#REF!</f>
        <v>#REF!</v>
      </c>
      <c r="C329" s="60" t="s">
        <v>103</v>
      </c>
      <c r="D329" s="48" t="s">
        <v>63</v>
      </c>
      <c r="E329" s="48" t="s">
        <v>18</v>
      </c>
      <c r="F329" s="65" t="e">
        <f>IF(#REF!="XXXXX",0,#REF!)</f>
        <v>#REF!</v>
      </c>
      <c r="G329" s="66"/>
      <c r="H329" s="67"/>
      <c r="I329" s="69">
        <v>24</v>
      </c>
      <c r="J329" s="63">
        <v>5</v>
      </c>
    </row>
    <row r="330" spans="1:10" s="48" customFormat="1" ht="14.25">
      <c r="A330" s="74" t="e">
        <f t="shared" si="5"/>
        <v>#REF!</v>
      </c>
      <c r="B330" s="63" t="e">
        <f>#REF!</f>
        <v>#REF!</v>
      </c>
      <c r="C330" s="60" t="s">
        <v>103</v>
      </c>
      <c r="D330" s="48" t="s">
        <v>63</v>
      </c>
      <c r="E330" s="48" t="s">
        <v>18</v>
      </c>
      <c r="F330" s="65" t="e">
        <f>IF(#REF!="XXXXX",0,#REF!)</f>
        <v>#REF!</v>
      </c>
      <c r="G330" s="66"/>
      <c r="H330" s="67"/>
      <c r="I330" s="69">
        <v>24</v>
      </c>
      <c r="J330" s="63">
        <v>7</v>
      </c>
    </row>
    <row r="331" spans="1:10" s="48" customFormat="1" ht="14.25">
      <c r="A331" s="74" t="e">
        <f t="shared" si="5"/>
        <v>#REF!</v>
      </c>
      <c r="B331" s="63" t="e">
        <f>#REF!</f>
        <v>#REF!</v>
      </c>
      <c r="C331" s="60" t="s">
        <v>103</v>
      </c>
      <c r="D331" s="48" t="s">
        <v>63</v>
      </c>
      <c r="E331" s="48" t="s">
        <v>18</v>
      </c>
      <c r="F331" s="65" t="e">
        <f>IF(#REF!="XXXXX",0,#REF!)</f>
        <v>#REF!</v>
      </c>
      <c r="G331" s="66"/>
      <c r="H331" s="67"/>
      <c r="I331" s="69">
        <v>24</v>
      </c>
      <c r="J331" s="63">
        <v>8</v>
      </c>
    </row>
    <row r="332" spans="1:10" s="48" customFormat="1" ht="14.25">
      <c r="A332" s="74" t="e">
        <f t="shared" si="5"/>
        <v>#REF!</v>
      </c>
      <c r="B332" s="63" t="e">
        <f>#REF!</f>
        <v>#REF!</v>
      </c>
      <c r="C332" s="60" t="s">
        <v>103</v>
      </c>
      <c r="D332" s="48" t="s">
        <v>63</v>
      </c>
      <c r="E332" s="48" t="s">
        <v>18</v>
      </c>
      <c r="F332" s="65" t="e">
        <f>IF(#REF!="XXXXX",0,#REF!)</f>
        <v>#REF!</v>
      </c>
      <c r="G332" s="66"/>
      <c r="H332" s="67"/>
      <c r="I332" s="69">
        <v>24</v>
      </c>
      <c r="J332" s="63">
        <v>9</v>
      </c>
    </row>
    <row r="333" spans="1:10" s="48" customFormat="1" ht="14.25">
      <c r="A333" s="74" t="e">
        <f t="shared" si="5"/>
        <v>#REF!</v>
      </c>
      <c r="B333" s="63" t="e">
        <f>#REF!</f>
        <v>#REF!</v>
      </c>
      <c r="C333" s="60" t="s">
        <v>183</v>
      </c>
      <c r="D333" s="48" t="s">
        <v>63</v>
      </c>
      <c r="E333" s="48" t="s">
        <v>18</v>
      </c>
      <c r="F333" s="65" t="e">
        <f>IF(#REF!="XXXXX",0,#REF!)</f>
        <v>#REF!</v>
      </c>
      <c r="G333" s="66"/>
      <c r="H333" s="67"/>
      <c r="I333" s="69">
        <v>25</v>
      </c>
      <c r="J333" s="63">
        <v>0</v>
      </c>
    </row>
    <row r="334" spans="1:10" s="48" customFormat="1" ht="14.25">
      <c r="A334" s="74" t="e">
        <f t="shared" si="5"/>
        <v>#REF!</v>
      </c>
      <c r="B334" s="63" t="e">
        <f>#REF!</f>
        <v>#REF!</v>
      </c>
      <c r="C334" s="60" t="s">
        <v>183</v>
      </c>
      <c r="D334" s="48" t="s">
        <v>63</v>
      </c>
      <c r="E334" s="48" t="s">
        <v>18</v>
      </c>
      <c r="F334" s="65" t="e">
        <f>IF(#REF!="XXXXX",0,#REF!)</f>
        <v>#REF!</v>
      </c>
      <c r="G334" s="66"/>
      <c r="H334" s="67"/>
      <c r="I334" s="69">
        <v>25</v>
      </c>
      <c r="J334" s="63">
        <v>1</v>
      </c>
    </row>
    <row r="335" spans="1:10" s="48" customFormat="1" ht="14.25">
      <c r="A335" s="74" t="e">
        <f t="shared" si="5"/>
        <v>#REF!</v>
      </c>
      <c r="B335" s="63" t="e">
        <f>#REF!</f>
        <v>#REF!</v>
      </c>
      <c r="C335" s="60" t="s">
        <v>183</v>
      </c>
      <c r="D335" s="48" t="s">
        <v>63</v>
      </c>
      <c r="E335" s="48" t="s">
        <v>18</v>
      </c>
      <c r="F335" s="65" t="e">
        <f>IF(#REF!="XXXXX",0,#REF!)</f>
        <v>#REF!</v>
      </c>
      <c r="G335" s="66"/>
      <c r="H335" s="67"/>
      <c r="I335" s="69">
        <v>25</v>
      </c>
      <c r="J335" s="63">
        <v>2</v>
      </c>
    </row>
    <row r="336" spans="1:10" s="48" customFormat="1" ht="14.25">
      <c r="A336" s="74" t="e">
        <f t="shared" si="5"/>
        <v>#REF!</v>
      </c>
      <c r="B336" s="63" t="e">
        <f>#REF!</f>
        <v>#REF!</v>
      </c>
      <c r="C336" s="60" t="s">
        <v>183</v>
      </c>
      <c r="D336" s="48" t="s">
        <v>63</v>
      </c>
      <c r="E336" s="48" t="s">
        <v>18</v>
      </c>
      <c r="F336" s="65" t="e">
        <f>IF(#REF!="XXXXX",0,#REF!)</f>
        <v>#REF!</v>
      </c>
      <c r="G336" s="66"/>
      <c r="H336" s="67"/>
      <c r="I336" s="69">
        <v>25</v>
      </c>
      <c r="J336" s="63">
        <v>3</v>
      </c>
    </row>
    <row r="337" spans="1:10" s="48" customFormat="1" ht="14.25">
      <c r="A337" s="74" t="e">
        <f t="shared" si="5"/>
        <v>#REF!</v>
      </c>
      <c r="B337" s="63" t="e">
        <f>#REF!</f>
        <v>#REF!</v>
      </c>
      <c r="C337" s="60" t="s">
        <v>183</v>
      </c>
      <c r="D337" s="48" t="s">
        <v>63</v>
      </c>
      <c r="E337" s="48" t="s">
        <v>18</v>
      </c>
      <c r="F337" s="65" t="e">
        <f>IF(#REF!="XXXXX",0,#REF!)</f>
        <v>#REF!</v>
      </c>
      <c r="G337" s="66"/>
      <c r="H337" s="67"/>
      <c r="I337" s="69">
        <v>25</v>
      </c>
      <c r="J337" s="63">
        <v>4</v>
      </c>
    </row>
    <row r="338" spans="1:10" s="48" customFormat="1" ht="14.25">
      <c r="A338" s="74" t="e">
        <f t="shared" si="5"/>
        <v>#REF!</v>
      </c>
      <c r="B338" s="63" t="e">
        <f>#REF!</f>
        <v>#REF!</v>
      </c>
      <c r="C338" s="60" t="s">
        <v>183</v>
      </c>
      <c r="D338" s="48" t="s">
        <v>63</v>
      </c>
      <c r="E338" s="48" t="s">
        <v>18</v>
      </c>
      <c r="F338" s="65" t="e">
        <f>IF(#REF!="XXXXX",0,#REF!)</f>
        <v>#REF!</v>
      </c>
      <c r="G338" s="66"/>
      <c r="H338" s="67"/>
      <c r="I338" s="69">
        <v>25</v>
      </c>
      <c r="J338" s="63">
        <v>5</v>
      </c>
    </row>
    <row r="339" spans="1:10" s="48" customFormat="1" ht="14.25">
      <c r="A339" s="74" t="e">
        <f t="shared" si="5"/>
        <v>#REF!</v>
      </c>
      <c r="B339" s="63" t="e">
        <f>#REF!</f>
        <v>#REF!</v>
      </c>
      <c r="C339" s="60" t="s">
        <v>183</v>
      </c>
      <c r="D339" s="48" t="s">
        <v>63</v>
      </c>
      <c r="E339" s="48" t="s">
        <v>18</v>
      </c>
      <c r="F339" s="65" t="e">
        <f>IF(#REF!="XXXXX",0,#REF!)</f>
        <v>#REF!</v>
      </c>
      <c r="G339" s="66"/>
      <c r="H339" s="67"/>
      <c r="I339" s="69">
        <v>25</v>
      </c>
      <c r="J339" s="63">
        <v>7</v>
      </c>
    </row>
    <row r="340" spans="1:10" s="48" customFormat="1" ht="14.25">
      <c r="A340" s="74" t="e">
        <f t="shared" si="5"/>
        <v>#REF!</v>
      </c>
      <c r="B340" s="63" t="e">
        <f>#REF!</f>
        <v>#REF!</v>
      </c>
      <c r="C340" s="60" t="s">
        <v>183</v>
      </c>
      <c r="D340" s="48" t="s">
        <v>63</v>
      </c>
      <c r="E340" s="48" t="s">
        <v>18</v>
      </c>
      <c r="F340" s="65" t="e">
        <f>IF(#REF!="XXXXX",0,#REF!)</f>
        <v>#REF!</v>
      </c>
      <c r="G340" s="66"/>
      <c r="H340" s="67"/>
      <c r="I340" s="69">
        <v>25</v>
      </c>
      <c r="J340" s="63">
        <v>8</v>
      </c>
    </row>
    <row r="341" spans="1:10" s="48" customFormat="1" ht="14.25">
      <c r="A341" s="74" t="e">
        <f t="shared" si="5"/>
        <v>#REF!</v>
      </c>
      <c r="B341" s="63" t="e">
        <f>#REF!</f>
        <v>#REF!</v>
      </c>
      <c r="C341" s="60" t="s">
        <v>183</v>
      </c>
      <c r="D341" s="48" t="s">
        <v>63</v>
      </c>
      <c r="E341" s="48" t="s">
        <v>18</v>
      </c>
      <c r="F341" s="65" t="e">
        <f>IF(#REF!="XXXXX",0,#REF!)</f>
        <v>#REF!</v>
      </c>
      <c r="G341" s="66"/>
      <c r="H341" s="67"/>
      <c r="I341" s="69">
        <v>25</v>
      </c>
      <c r="J341" s="63">
        <v>9</v>
      </c>
    </row>
    <row r="342" spans="1:10" s="48" customFormat="1" ht="15" customHeight="1">
      <c r="A342" s="74" t="e">
        <f t="shared" si="5"/>
        <v>#REF!</v>
      </c>
      <c r="B342" s="63" t="e">
        <f>#REF!</f>
        <v>#REF!</v>
      </c>
      <c r="C342" s="60" t="s">
        <v>104</v>
      </c>
      <c r="D342" s="48" t="s">
        <v>63</v>
      </c>
      <c r="E342" s="48" t="s">
        <v>18</v>
      </c>
      <c r="F342" s="65" t="e">
        <f>IF(#REF!="XXXXX",0,#REF!)</f>
        <v>#REF!</v>
      </c>
      <c r="G342" s="67"/>
      <c r="H342" s="67"/>
      <c r="I342" s="69">
        <v>26</v>
      </c>
      <c r="J342" s="63">
        <v>0</v>
      </c>
    </row>
    <row r="343" spans="1:10" s="48" customFormat="1" ht="15" customHeight="1">
      <c r="A343" s="74" t="e">
        <f t="shared" si="5"/>
        <v>#REF!</v>
      </c>
      <c r="B343" s="63" t="e">
        <f>#REF!</f>
        <v>#REF!</v>
      </c>
      <c r="C343" s="60" t="s">
        <v>104</v>
      </c>
      <c r="D343" s="48" t="s">
        <v>63</v>
      </c>
      <c r="E343" s="48" t="s">
        <v>18</v>
      </c>
      <c r="F343" s="65" t="e">
        <f>IF(#REF!="XXXXX",0,#REF!)</f>
        <v>#REF!</v>
      </c>
      <c r="G343" s="67"/>
      <c r="H343" s="67"/>
      <c r="I343" s="69">
        <v>26</v>
      </c>
      <c r="J343" s="63">
        <v>1</v>
      </c>
    </row>
    <row r="344" spans="1:10" s="48" customFormat="1" ht="15" customHeight="1">
      <c r="A344" s="74" t="e">
        <f t="shared" si="5"/>
        <v>#REF!</v>
      </c>
      <c r="B344" s="63" t="e">
        <f>#REF!</f>
        <v>#REF!</v>
      </c>
      <c r="C344" s="60" t="s">
        <v>104</v>
      </c>
      <c r="D344" s="48" t="s">
        <v>63</v>
      </c>
      <c r="E344" s="48" t="s">
        <v>18</v>
      </c>
      <c r="F344" s="65" t="e">
        <f>IF(#REF!="XXXXX",0,#REF!)</f>
        <v>#REF!</v>
      </c>
      <c r="G344" s="67"/>
      <c r="H344" s="67"/>
      <c r="I344" s="69">
        <v>26</v>
      </c>
      <c r="J344" s="63">
        <v>2</v>
      </c>
    </row>
    <row r="345" spans="1:10" s="48" customFormat="1" ht="15" customHeight="1">
      <c r="A345" s="74" t="e">
        <f t="shared" si="5"/>
        <v>#REF!</v>
      </c>
      <c r="B345" s="63" t="e">
        <f>#REF!</f>
        <v>#REF!</v>
      </c>
      <c r="C345" s="60" t="s">
        <v>104</v>
      </c>
      <c r="D345" s="48" t="s">
        <v>63</v>
      </c>
      <c r="E345" s="48" t="s">
        <v>18</v>
      </c>
      <c r="F345" s="65" t="e">
        <f>IF(#REF!="XXXXX",0,#REF!)</f>
        <v>#REF!</v>
      </c>
      <c r="G345" s="67"/>
      <c r="H345" s="67"/>
      <c r="I345" s="69">
        <v>26</v>
      </c>
      <c r="J345" s="63">
        <v>3</v>
      </c>
    </row>
    <row r="346" spans="1:10" s="48" customFormat="1" ht="15" customHeight="1">
      <c r="A346" s="74" t="e">
        <f t="shared" si="5"/>
        <v>#REF!</v>
      </c>
      <c r="B346" s="63" t="e">
        <f>#REF!</f>
        <v>#REF!</v>
      </c>
      <c r="C346" s="60" t="s">
        <v>104</v>
      </c>
      <c r="D346" s="48" t="s">
        <v>63</v>
      </c>
      <c r="E346" s="48" t="s">
        <v>18</v>
      </c>
      <c r="F346" s="65" t="e">
        <f>IF(#REF!="XXXXX",0,#REF!)</f>
        <v>#REF!</v>
      </c>
      <c r="G346" s="67"/>
      <c r="H346" s="67"/>
      <c r="I346" s="69">
        <v>26</v>
      </c>
      <c r="J346" s="63">
        <v>4</v>
      </c>
    </row>
    <row r="347" spans="1:10" s="48" customFormat="1" ht="15" customHeight="1">
      <c r="A347" s="74" t="e">
        <f t="shared" si="5"/>
        <v>#REF!</v>
      </c>
      <c r="B347" s="63" t="e">
        <f>#REF!</f>
        <v>#REF!</v>
      </c>
      <c r="C347" s="60" t="s">
        <v>104</v>
      </c>
      <c r="D347" s="48" t="s">
        <v>63</v>
      </c>
      <c r="E347" s="48" t="s">
        <v>18</v>
      </c>
      <c r="F347" s="65" t="e">
        <f>IF(#REF!="XXXXX",0,#REF!)</f>
        <v>#REF!</v>
      </c>
      <c r="G347" s="67"/>
      <c r="H347" s="67"/>
      <c r="I347" s="69">
        <v>26</v>
      </c>
      <c r="J347" s="63">
        <v>5</v>
      </c>
    </row>
    <row r="348" spans="1:10" s="48" customFormat="1" ht="15" customHeight="1">
      <c r="A348" s="74" t="e">
        <f t="shared" si="5"/>
        <v>#REF!</v>
      </c>
      <c r="B348" s="63" t="e">
        <f>#REF!</f>
        <v>#REF!</v>
      </c>
      <c r="C348" s="60" t="s">
        <v>104</v>
      </c>
      <c r="D348" s="48" t="s">
        <v>63</v>
      </c>
      <c r="E348" s="48" t="s">
        <v>18</v>
      </c>
      <c r="F348" s="65" t="e">
        <f>IF(#REF!="XXXXX",0,#REF!)</f>
        <v>#REF!</v>
      </c>
      <c r="G348" s="67"/>
      <c r="H348" s="67"/>
      <c r="I348" s="69">
        <v>26</v>
      </c>
      <c r="J348" s="63">
        <v>7</v>
      </c>
    </row>
    <row r="349" spans="1:10" s="48" customFormat="1" ht="15" customHeight="1">
      <c r="A349" s="74" t="e">
        <f t="shared" si="5"/>
        <v>#REF!</v>
      </c>
      <c r="B349" s="63" t="e">
        <f>#REF!</f>
        <v>#REF!</v>
      </c>
      <c r="C349" s="60" t="s">
        <v>104</v>
      </c>
      <c r="D349" s="48" t="s">
        <v>63</v>
      </c>
      <c r="E349" s="48" t="s">
        <v>18</v>
      </c>
      <c r="F349" s="65" t="e">
        <f>IF(#REF!="XXXXX",0,#REF!)</f>
        <v>#REF!</v>
      </c>
      <c r="G349" s="67"/>
      <c r="H349" s="67"/>
      <c r="I349" s="69">
        <v>26</v>
      </c>
      <c r="J349" s="63">
        <v>8</v>
      </c>
    </row>
    <row r="350" spans="1:10" s="48" customFormat="1" ht="15" customHeight="1">
      <c r="A350" s="74" t="e">
        <f t="shared" si="5"/>
        <v>#REF!</v>
      </c>
      <c r="B350" s="63" t="e">
        <f>#REF!</f>
        <v>#REF!</v>
      </c>
      <c r="C350" s="60" t="s">
        <v>104</v>
      </c>
      <c r="D350" s="48" t="s">
        <v>63</v>
      </c>
      <c r="E350" s="48" t="s">
        <v>18</v>
      </c>
      <c r="F350" s="65" t="e">
        <f>IF(#REF!="XXXXX",0,#REF!)</f>
        <v>#REF!</v>
      </c>
      <c r="G350" s="67"/>
      <c r="H350" s="67"/>
      <c r="I350" s="69">
        <v>26</v>
      </c>
      <c r="J350" s="63">
        <v>9</v>
      </c>
    </row>
    <row r="351" spans="1:10" s="48" customFormat="1" ht="14.25">
      <c r="A351" s="74" t="e">
        <f t="shared" si="5"/>
        <v>#REF!</v>
      </c>
      <c r="B351" s="63" t="e">
        <f>#REF!</f>
        <v>#REF!</v>
      </c>
      <c r="C351" s="60" t="s">
        <v>186</v>
      </c>
      <c r="D351" s="48" t="s">
        <v>63</v>
      </c>
      <c r="E351" s="48" t="s">
        <v>18</v>
      </c>
      <c r="F351" s="65" t="e">
        <f>IF(#REF!="XXXXX",0,#REF!)</f>
        <v>#REF!</v>
      </c>
      <c r="G351" s="68"/>
      <c r="H351" s="68"/>
      <c r="I351" s="69">
        <v>27</v>
      </c>
      <c r="J351" s="63">
        <v>0</v>
      </c>
    </row>
    <row r="352" spans="1:10" s="48" customFormat="1" ht="14.25">
      <c r="A352" s="74" t="e">
        <f t="shared" si="5"/>
        <v>#REF!</v>
      </c>
      <c r="B352" s="63" t="e">
        <f>#REF!</f>
        <v>#REF!</v>
      </c>
      <c r="C352" s="60" t="s">
        <v>186</v>
      </c>
      <c r="D352" s="48" t="s">
        <v>63</v>
      </c>
      <c r="E352" s="48" t="s">
        <v>18</v>
      </c>
      <c r="F352" s="65" t="e">
        <f>IF(#REF!="XXXXX",0,#REF!)</f>
        <v>#REF!</v>
      </c>
      <c r="G352" s="68"/>
      <c r="H352" s="68"/>
      <c r="I352" s="69">
        <v>27</v>
      </c>
      <c r="J352" s="63">
        <v>1</v>
      </c>
    </row>
    <row r="353" spans="1:10" s="48" customFormat="1" ht="14.25">
      <c r="A353" s="74" t="e">
        <f t="shared" si="5"/>
        <v>#REF!</v>
      </c>
      <c r="B353" s="63" t="e">
        <f>#REF!</f>
        <v>#REF!</v>
      </c>
      <c r="C353" s="60" t="s">
        <v>186</v>
      </c>
      <c r="D353" s="48" t="s">
        <v>63</v>
      </c>
      <c r="E353" s="48" t="s">
        <v>18</v>
      </c>
      <c r="F353" s="65" t="e">
        <f>IF(#REF!="XXXXX",0,#REF!)</f>
        <v>#REF!</v>
      </c>
      <c r="G353" s="68"/>
      <c r="H353" s="68"/>
      <c r="I353" s="69">
        <v>27</v>
      </c>
      <c r="J353" s="63">
        <v>2</v>
      </c>
    </row>
    <row r="354" spans="1:10" s="48" customFormat="1" ht="14.25">
      <c r="A354" s="74" t="e">
        <f t="shared" si="5"/>
        <v>#REF!</v>
      </c>
      <c r="B354" s="63" t="e">
        <f>#REF!</f>
        <v>#REF!</v>
      </c>
      <c r="C354" s="60" t="s">
        <v>186</v>
      </c>
      <c r="D354" s="48" t="s">
        <v>63</v>
      </c>
      <c r="E354" s="48" t="s">
        <v>18</v>
      </c>
      <c r="F354" s="65" t="e">
        <f>IF(#REF!="XXXXX",0,#REF!)</f>
        <v>#REF!</v>
      </c>
      <c r="G354" s="68"/>
      <c r="H354" s="68"/>
      <c r="I354" s="69">
        <v>27</v>
      </c>
      <c r="J354" s="63">
        <v>3</v>
      </c>
    </row>
    <row r="355" spans="1:10" s="48" customFormat="1" ht="14.25">
      <c r="A355" s="74" t="e">
        <f t="shared" si="5"/>
        <v>#REF!</v>
      </c>
      <c r="B355" s="63" t="e">
        <f>#REF!</f>
        <v>#REF!</v>
      </c>
      <c r="C355" s="60" t="s">
        <v>186</v>
      </c>
      <c r="D355" s="48" t="s">
        <v>63</v>
      </c>
      <c r="E355" s="48" t="s">
        <v>18</v>
      </c>
      <c r="F355" s="65" t="e">
        <f>IF(#REF!="XXXXX",0,#REF!)</f>
        <v>#REF!</v>
      </c>
      <c r="G355" s="68"/>
      <c r="H355" s="68"/>
      <c r="I355" s="69">
        <v>27</v>
      </c>
      <c r="J355" s="63">
        <v>4</v>
      </c>
    </row>
    <row r="356" spans="1:10" s="48" customFormat="1" ht="14.25">
      <c r="A356" s="74" t="e">
        <f t="shared" si="5"/>
        <v>#REF!</v>
      </c>
      <c r="B356" s="63" t="e">
        <f>#REF!</f>
        <v>#REF!</v>
      </c>
      <c r="C356" s="60" t="s">
        <v>186</v>
      </c>
      <c r="D356" s="48" t="s">
        <v>63</v>
      </c>
      <c r="E356" s="48" t="s">
        <v>18</v>
      </c>
      <c r="F356" s="65" t="e">
        <f>IF(#REF!="XXXXX",0,#REF!)</f>
        <v>#REF!</v>
      </c>
      <c r="G356" s="68"/>
      <c r="H356" s="68"/>
      <c r="I356" s="69">
        <v>27</v>
      </c>
      <c r="J356" s="63">
        <v>5</v>
      </c>
    </row>
    <row r="357" spans="1:10" s="48" customFormat="1" ht="14.25">
      <c r="A357" s="74" t="e">
        <f t="shared" si="5"/>
        <v>#REF!</v>
      </c>
      <c r="B357" s="63" t="e">
        <f>#REF!</f>
        <v>#REF!</v>
      </c>
      <c r="C357" s="60" t="s">
        <v>186</v>
      </c>
      <c r="D357" s="48" t="s">
        <v>63</v>
      </c>
      <c r="E357" s="48" t="s">
        <v>18</v>
      </c>
      <c r="F357" s="65" t="e">
        <f>IF(#REF!="XXXXX",0,#REF!)</f>
        <v>#REF!</v>
      </c>
      <c r="G357" s="68"/>
      <c r="H357" s="68"/>
      <c r="I357" s="69">
        <v>27</v>
      </c>
      <c r="J357" s="63">
        <v>7</v>
      </c>
    </row>
    <row r="358" spans="1:10" s="48" customFormat="1" ht="14.25">
      <c r="A358" s="74" t="e">
        <f t="shared" si="5"/>
        <v>#REF!</v>
      </c>
      <c r="B358" s="63" t="e">
        <f>#REF!</f>
        <v>#REF!</v>
      </c>
      <c r="C358" s="60" t="s">
        <v>186</v>
      </c>
      <c r="D358" s="48" t="s">
        <v>63</v>
      </c>
      <c r="E358" s="48" t="s">
        <v>18</v>
      </c>
      <c r="F358" s="65" t="e">
        <f>IF(#REF!="XXXXX",0,#REF!)</f>
        <v>#REF!</v>
      </c>
      <c r="G358" s="68"/>
      <c r="H358" s="68"/>
      <c r="I358" s="69">
        <v>27</v>
      </c>
      <c r="J358" s="63">
        <v>8</v>
      </c>
    </row>
    <row r="359" spans="1:10" s="48" customFormat="1" ht="14.25">
      <c r="A359" s="74" t="e">
        <f t="shared" si="5"/>
        <v>#REF!</v>
      </c>
      <c r="B359" s="63" t="e">
        <f>#REF!</f>
        <v>#REF!</v>
      </c>
      <c r="C359" s="60" t="s">
        <v>186</v>
      </c>
      <c r="D359" s="48" t="s">
        <v>63</v>
      </c>
      <c r="E359" s="48" t="s">
        <v>18</v>
      </c>
      <c r="F359" s="65" t="e">
        <f>IF(#REF!="XXXXX",0,#REF!)</f>
        <v>#REF!</v>
      </c>
      <c r="G359" s="68"/>
      <c r="H359" s="68"/>
      <c r="I359" s="69">
        <v>27</v>
      </c>
      <c r="J359" s="63">
        <v>9</v>
      </c>
    </row>
    <row r="360" spans="1:10" s="48" customFormat="1" ht="14.25">
      <c r="A360" s="74" t="e">
        <f t="shared" si="5"/>
        <v>#REF!</v>
      </c>
      <c r="B360" s="63" t="e">
        <f>#REF!</f>
        <v>#REF!</v>
      </c>
      <c r="C360" s="60" t="s">
        <v>187</v>
      </c>
      <c r="D360" s="48" t="s">
        <v>63</v>
      </c>
      <c r="E360" s="48" t="s">
        <v>18</v>
      </c>
      <c r="F360" s="65" t="e">
        <f>IF(#REF!="XXXXX",0,#REF!)</f>
        <v>#REF!</v>
      </c>
      <c r="G360" s="69"/>
      <c r="H360" s="68"/>
      <c r="I360" s="69">
        <v>28</v>
      </c>
      <c r="J360" s="63">
        <v>0</v>
      </c>
    </row>
    <row r="361" spans="1:10" s="48" customFormat="1" ht="14.25">
      <c r="A361" s="74" t="e">
        <f t="shared" si="5"/>
        <v>#REF!</v>
      </c>
      <c r="B361" s="63" t="e">
        <f>#REF!</f>
        <v>#REF!</v>
      </c>
      <c r="C361" s="60" t="s">
        <v>187</v>
      </c>
      <c r="D361" s="48" t="s">
        <v>63</v>
      </c>
      <c r="E361" s="48" t="s">
        <v>18</v>
      </c>
      <c r="F361" s="65" t="e">
        <f>IF(#REF!="XXXXX",0,#REF!)</f>
        <v>#REF!</v>
      </c>
      <c r="G361" s="69"/>
      <c r="H361" s="68"/>
      <c r="I361" s="69">
        <v>28</v>
      </c>
      <c r="J361" s="63">
        <v>1</v>
      </c>
    </row>
    <row r="362" spans="1:10" s="48" customFormat="1" ht="14.25">
      <c r="A362" s="74" t="e">
        <f t="shared" si="5"/>
        <v>#REF!</v>
      </c>
      <c r="B362" s="63" t="e">
        <f>#REF!</f>
        <v>#REF!</v>
      </c>
      <c r="C362" s="60" t="s">
        <v>187</v>
      </c>
      <c r="D362" s="48" t="s">
        <v>63</v>
      </c>
      <c r="E362" s="48" t="s">
        <v>18</v>
      </c>
      <c r="F362" s="65" t="e">
        <f>IF(#REF!="XXXXX",0,#REF!)</f>
        <v>#REF!</v>
      </c>
      <c r="G362" s="69"/>
      <c r="H362" s="68"/>
      <c r="I362" s="69">
        <v>28</v>
      </c>
      <c r="J362" s="63">
        <v>2</v>
      </c>
    </row>
    <row r="363" spans="1:10" s="48" customFormat="1" ht="14.25">
      <c r="A363" s="74" t="e">
        <f t="shared" si="5"/>
        <v>#REF!</v>
      </c>
      <c r="B363" s="63" t="e">
        <f>#REF!</f>
        <v>#REF!</v>
      </c>
      <c r="C363" s="60" t="s">
        <v>187</v>
      </c>
      <c r="D363" s="48" t="s">
        <v>63</v>
      </c>
      <c r="E363" s="48" t="s">
        <v>18</v>
      </c>
      <c r="F363" s="65" t="e">
        <f>IF(#REF!="XXXXX",0,#REF!)</f>
        <v>#REF!</v>
      </c>
      <c r="G363" s="69"/>
      <c r="H363" s="68"/>
      <c r="I363" s="69">
        <v>28</v>
      </c>
      <c r="J363" s="63">
        <v>3</v>
      </c>
    </row>
    <row r="364" spans="1:10" s="48" customFormat="1" ht="14.25">
      <c r="A364" s="74" t="e">
        <f t="shared" si="5"/>
        <v>#REF!</v>
      </c>
      <c r="B364" s="63" t="e">
        <f>#REF!</f>
        <v>#REF!</v>
      </c>
      <c r="C364" s="60" t="s">
        <v>187</v>
      </c>
      <c r="D364" s="48" t="s">
        <v>63</v>
      </c>
      <c r="E364" s="48" t="s">
        <v>18</v>
      </c>
      <c r="F364" s="65" t="e">
        <f>IF(#REF!="XXXXX",0,#REF!)</f>
        <v>#REF!</v>
      </c>
      <c r="G364" s="69"/>
      <c r="H364" s="68"/>
      <c r="I364" s="69">
        <v>28</v>
      </c>
      <c r="J364" s="63">
        <v>4</v>
      </c>
    </row>
    <row r="365" spans="1:10" s="48" customFormat="1" ht="14.25">
      <c r="A365" s="74" t="e">
        <f t="shared" si="5"/>
        <v>#REF!</v>
      </c>
      <c r="B365" s="63" t="e">
        <f>#REF!</f>
        <v>#REF!</v>
      </c>
      <c r="C365" s="60" t="s">
        <v>187</v>
      </c>
      <c r="D365" s="48" t="s">
        <v>63</v>
      </c>
      <c r="E365" s="48" t="s">
        <v>18</v>
      </c>
      <c r="F365" s="65" t="e">
        <f>IF(#REF!="XXXXX",0,#REF!)</f>
        <v>#REF!</v>
      </c>
      <c r="G365" s="69"/>
      <c r="H365" s="68"/>
      <c r="I365" s="69">
        <v>28</v>
      </c>
      <c r="J365" s="63">
        <v>5</v>
      </c>
    </row>
    <row r="366" spans="1:10" s="48" customFormat="1" ht="14.25">
      <c r="A366" s="74" t="e">
        <f t="shared" si="5"/>
        <v>#REF!</v>
      </c>
      <c r="B366" s="63" t="e">
        <f>#REF!</f>
        <v>#REF!</v>
      </c>
      <c r="C366" s="60" t="s">
        <v>187</v>
      </c>
      <c r="D366" s="48" t="s">
        <v>63</v>
      </c>
      <c r="E366" s="48" t="s">
        <v>18</v>
      </c>
      <c r="F366" s="65" t="e">
        <f>IF(#REF!="XXXXX",0,#REF!)</f>
        <v>#REF!</v>
      </c>
      <c r="G366" s="69"/>
      <c r="H366" s="68"/>
      <c r="I366" s="69">
        <v>28</v>
      </c>
      <c r="J366" s="63">
        <v>7</v>
      </c>
    </row>
    <row r="367" spans="1:10" s="48" customFormat="1" ht="14.25">
      <c r="A367" s="74" t="e">
        <f t="shared" si="5"/>
        <v>#REF!</v>
      </c>
      <c r="B367" s="63" t="e">
        <f>#REF!</f>
        <v>#REF!</v>
      </c>
      <c r="C367" s="60" t="s">
        <v>187</v>
      </c>
      <c r="D367" s="48" t="s">
        <v>63</v>
      </c>
      <c r="E367" s="48" t="s">
        <v>18</v>
      </c>
      <c r="F367" s="65" t="e">
        <f>IF(#REF!="XXXXX",0,#REF!)</f>
        <v>#REF!</v>
      </c>
      <c r="G367" s="69"/>
      <c r="H367" s="68"/>
      <c r="I367" s="69">
        <v>28</v>
      </c>
      <c r="J367" s="63">
        <v>8</v>
      </c>
    </row>
    <row r="368" spans="1:10" s="48" customFormat="1" ht="14.25">
      <c r="A368" s="74" t="e">
        <f t="shared" si="5"/>
        <v>#REF!</v>
      </c>
      <c r="B368" s="63" t="e">
        <f>#REF!</f>
        <v>#REF!</v>
      </c>
      <c r="C368" s="60" t="s">
        <v>187</v>
      </c>
      <c r="D368" s="48" t="s">
        <v>63</v>
      </c>
      <c r="E368" s="48" t="s">
        <v>18</v>
      </c>
      <c r="F368" s="65" t="e">
        <f>IF(#REF!="XXXXX",0,#REF!)</f>
        <v>#REF!</v>
      </c>
      <c r="G368" s="69"/>
      <c r="H368" s="68"/>
      <c r="I368" s="69">
        <v>28</v>
      </c>
      <c r="J368" s="63">
        <v>9</v>
      </c>
    </row>
    <row r="369" spans="1:10" s="48" customFormat="1" ht="14.25">
      <c r="A369" s="74" t="e">
        <f t="shared" si="5"/>
        <v>#REF!</v>
      </c>
      <c r="B369" s="63" t="e">
        <f>#REF!</f>
        <v>#REF!</v>
      </c>
      <c r="C369" s="60" t="s">
        <v>188</v>
      </c>
      <c r="D369" s="48" t="s">
        <v>63</v>
      </c>
      <c r="E369" s="48" t="s">
        <v>18</v>
      </c>
      <c r="F369" s="65" t="e">
        <f>IF(#REF!="XXXXX",0,#REF!)</f>
        <v>#REF!</v>
      </c>
      <c r="G369" s="69"/>
      <c r="H369" s="69"/>
      <c r="I369" s="69">
        <v>30</v>
      </c>
      <c r="J369" s="63">
        <v>0</v>
      </c>
    </row>
    <row r="370" spans="1:10" s="48" customFormat="1" ht="14.25">
      <c r="A370" s="74" t="e">
        <f t="shared" si="5"/>
        <v>#REF!</v>
      </c>
      <c r="B370" s="63" t="e">
        <f>#REF!</f>
        <v>#REF!</v>
      </c>
      <c r="C370" s="60" t="s">
        <v>188</v>
      </c>
      <c r="D370" s="48" t="s">
        <v>63</v>
      </c>
      <c r="E370" s="48" t="s">
        <v>18</v>
      </c>
      <c r="F370" s="65" t="e">
        <f>IF(#REF!="XXXXX",0,#REF!)</f>
        <v>#REF!</v>
      </c>
      <c r="G370" s="69"/>
      <c r="H370" s="69"/>
      <c r="I370" s="69">
        <v>30</v>
      </c>
      <c r="J370" s="63">
        <v>1</v>
      </c>
    </row>
    <row r="371" spans="1:10" s="48" customFormat="1" ht="14.25">
      <c r="A371" s="74" t="e">
        <f t="shared" si="5"/>
        <v>#REF!</v>
      </c>
      <c r="B371" s="63" t="e">
        <f>#REF!</f>
        <v>#REF!</v>
      </c>
      <c r="C371" s="60" t="s">
        <v>188</v>
      </c>
      <c r="D371" s="48" t="s">
        <v>63</v>
      </c>
      <c r="E371" s="48" t="s">
        <v>18</v>
      </c>
      <c r="F371" s="65" t="e">
        <f>IF(#REF!="XXXXX",0,#REF!)</f>
        <v>#REF!</v>
      </c>
      <c r="G371" s="69"/>
      <c r="H371" s="69"/>
      <c r="I371" s="69">
        <v>30</v>
      </c>
      <c r="J371" s="63">
        <v>2</v>
      </c>
    </row>
    <row r="372" spans="1:10" s="48" customFormat="1" ht="14.25">
      <c r="A372" s="74" t="e">
        <f t="shared" si="5"/>
        <v>#REF!</v>
      </c>
      <c r="B372" s="63" t="e">
        <f>#REF!</f>
        <v>#REF!</v>
      </c>
      <c r="C372" s="60" t="s">
        <v>188</v>
      </c>
      <c r="D372" s="48" t="s">
        <v>63</v>
      </c>
      <c r="E372" s="48" t="s">
        <v>18</v>
      </c>
      <c r="F372" s="65" t="e">
        <f>IF(#REF!="XXXXX",0,#REF!)</f>
        <v>#REF!</v>
      </c>
      <c r="G372" s="69"/>
      <c r="H372" s="69"/>
      <c r="I372" s="69">
        <v>30</v>
      </c>
      <c r="J372" s="63">
        <v>3</v>
      </c>
    </row>
    <row r="373" spans="1:10" s="48" customFormat="1" ht="14.25">
      <c r="A373" s="74" t="e">
        <f t="shared" si="5"/>
        <v>#REF!</v>
      </c>
      <c r="B373" s="63" t="e">
        <f>#REF!</f>
        <v>#REF!</v>
      </c>
      <c r="C373" s="60" t="s">
        <v>188</v>
      </c>
      <c r="D373" s="48" t="s">
        <v>63</v>
      </c>
      <c r="E373" s="48" t="s">
        <v>18</v>
      </c>
      <c r="F373" s="65" t="e">
        <f>IF(#REF!="XXXXX",0,#REF!)</f>
        <v>#REF!</v>
      </c>
      <c r="G373" s="69"/>
      <c r="H373" s="69"/>
      <c r="I373" s="69">
        <v>30</v>
      </c>
      <c r="J373" s="63">
        <v>4</v>
      </c>
    </row>
    <row r="374" spans="1:10" s="48" customFormat="1" ht="14.25">
      <c r="A374" s="74" t="e">
        <f t="shared" si="5"/>
        <v>#REF!</v>
      </c>
      <c r="B374" s="63" t="e">
        <f>#REF!</f>
        <v>#REF!</v>
      </c>
      <c r="C374" s="60" t="s">
        <v>188</v>
      </c>
      <c r="D374" s="48" t="s">
        <v>63</v>
      </c>
      <c r="E374" s="48" t="s">
        <v>18</v>
      </c>
      <c r="F374" s="65" t="e">
        <f>IF(#REF!="XXXXX",0,#REF!)</f>
        <v>#REF!</v>
      </c>
      <c r="G374" s="69"/>
      <c r="H374" s="69"/>
      <c r="I374" s="69">
        <v>30</v>
      </c>
      <c r="J374" s="63">
        <v>5</v>
      </c>
    </row>
    <row r="375" spans="1:10" s="48" customFormat="1" ht="14.25">
      <c r="A375" s="74" t="e">
        <f t="shared" si="5"/>
        <v>#REF!</v>
      </c>
      <c r="B375" s="63" t="e">
        <f>#REF!</f>
        <v>#REF!</v>
      </c>
      <c r="C375" s="60" t="s">
        <v>188</v>
      </c>
      <c r="D375" s="48" t="s">
        <v>63</v>
      </c>
      <c r="E375" s="48" t="s">
        <v>18</v>
      </c>
      <c r="F375" s="65" t="e">
        <f>IF(#REF!="XXXXX",0,#REF!)</f>
        <v>#REF!</v>
      </c>
      <c r="G375" s="69"/>
      <c r="H375" s="69"/>
      <c r="I375" s="69">
        <v>30</v>
      </c>
      <c r="J375" s="63">
        <v>7</v>
      </c>
    </row>
    <row r="376" spans="1:10" s="48" customFormat="1" ht="14.25">
      <c r="A376" s="74" t="e">
        <f t="shared" si="5"/>
        <v>#REF!</v>
      </c>
      <c r="B376" s="63" t="e">
        <f>#REF!</f>
        <v>#REF!</v>
      </c>
      <c r="C376" s="60" t="s">
        <v>188</v>
      </c>
      <c r="D376" s="48" t="s">
        <v>63</v>
      </c>
      <c r="E376" s="48" t="s">
        <v>18</v>
      </c>
      <c r="F376" s="65" t="e">
        <f>IF(#REF!="XXXXX",0,#REF!)</f>
        <v>#REF!</v>
      </c>
      <c r="G376" s="69"/>
      <c r="H376" s="69"/>
      <c r="I376" s="69">
        <v>30</v>
      </c>
      <c r="J376" s="63">
        <v>8</v>
      </c>
    </row>
    <row r="377" spans="1:10" s="48" customFormat="1" ht="14.25">
      <c r="A377" s="74" t="e">
        <f t="shared" si="5"/>
        <v>#REF!</v>
      </c>
      <c r="B377" s="63" t="e">
        <f>#REF!</f>
        <v>#REF!</v>
      </c>
      <c r="C377" s="60" t="s">
        <v>188</v>
      </c>
      <c r="D377" s="48" t="s">
        <v>63</v>
      </c>
      <c r="E377" s="48" t="s">
        <v>18</v>
      </c>
      <c r="F377" s="65" t="e">
        <f>IF(#REF!="XXXXX",0,#REF!)</f>
        <v>#REF!</v>
      </c>
      <c r="G377" s="69"/>
      <c r="H377" s="69"/>
      <c r="I377" s="69">
        <v>30</v>
      </c>
      <c r="J377" s="63">
        <v>9</v>
      </c>
    </row>
    <row r="378" spans="1:10" s="48" customFormat="1" ht="14.25">
      <c r="A378" s="74" t="e">
        <f t="shared" si="5"/>
        <v>#REF!</v>
      </c>
      <c r="B378" s="63" t="e">
        <f>#REF!</f>
        <v>#REF!</v>
      </c>
      <c r="C378" s="60" t="s">
        <v>189</v>
      </c>
      <c r="D378" s="48" t="s">
        <v>63</v>
      </c>
      <c r="E378" s="48" t="s">
        <v>18</v>
      </c>
      <c r="F378" s="65" t="e">
        <f>IF(#REF!="XXXXX",0,#REF!)</f>
        <v>#REF!</v>
      </c>
      <c r="G378" s="69"/>
      <c r="H378" s="69"/>
      <c r="I378" s="69">
        <v>32</v>
      </c>
      <c r="J378" s="63">
        <v>0</v>
      </c>
    </row>
    <row r="379" spans="1:10" s="48" customFormat="1" ht="14.25">
      <c r="A379" s="74" t="e">
        <f t="shared" si="5"/>
        <v>#REF!</v>
      </c>
      <c r="B379" s="63" t="e">
        <f>#REF!</f>
        <v>#REF!</v>
      </c>
      <c r="C379" s="60" t="s">
        <v>189</v>
      </c>
      <c r="D379" s="48" t="s">
        <v>63</v>
      </c>
      <c r="E379" s="48" t="s">
        <v>18</v>
      </c>
      <c r="F379" s="65" t="e">
        <f>IF(#REF!="XXXXX",0,#REF!)</f>
        <v>#REF!</v>
      </c>
      <c r="G379" s="69"/>
      <c r="H379" s="69"/>
      <c r="I379" s="69">
        <v>32</v>
      </c>
      <c r="J379" s="63">
        <v>1</v>
      </c>
    </row>
    <row r="380" spans="1:10" s="48" customFormat="1" ht="14.25">
      <c r="A380" s="74" t="e">
        <f t="shared" si="5"/>
        <v>#REF!</v>
      </c>
      <c r="B380" s="63" t="e">
        <f>#REF!</f>
        <v>#REF!</v>
      </c>
      <c r="C380" s="60" t="s">
        <v>189</v>
      </c>
      <c r="D380" s="48" t="s">
        <v>63</v>
      </c>
      <c r="E380" s="48" t="s">
        <v>18</v>
      </c>
      <c r="F380" s="65" t="e">
        <f>IF(#REF!="XXXXX",0,#REF!)</f>
        <v>#REF!</v>
      </c>
      <c r="G380" s="69"/>
      <c r="H380" s="69"/>
      <c r="I380" s="69">
        <v>32</v>
      </c>
      <c r="J380" s="63">
        <v>2</v>
      </c>
    </row>
    <row r="381" spans="1:10" s="48" customFormat="1" ht="14.25">
      <c r="A381" s="74" t="e">
        <f t="shared" si="5"/>
        <v>#REF!</v>
      </c>
      <c r="B381" s="63" t="e">
        <f>#REF!</f>
        <v>#REF!</v>
      </c>
      <c r="C381" s="60" t="s">
        <v>189</v>
      </c>
      <c r="D381" s="48" t="s">
        <v>63</v>
      </c>
      <c r="E381" s="48" t="s">
        <v>18</v>
      </c>
      <c r="F381" s="65" t="e">
        <f>IF(#REF!="XXXXX",0,#REF!)</f>
        <v>#REF!</v>
      </c>
      <c r="G381" s="69"/>
      <c r="H381" s="69"/>
      <c r="I381" s="69">
        <v>32</v>
      </c>
      <c r="J381" s="63">
        <v>3</v>
      </c>
    </row>
    <row r="382" spans="1:10" s="48" customFormat="1" ht="14.25">
      <c r="A382" s="74" t="e">
        <f t="shared" si="5"/>
        <v>#REF!</v>
      </c>
      <c r="B382" s="63" t="e">
        <f>#REF!</f>
        <v>#REF!</v>
      </c>
      <c r="C382" s="60" t="s">
        <v>189</v>
      </c>
      <c r="D382" s="48" t="s">
        <v>63</v>
      </c>
      <c r="E382" s="48" t="s">
        <v>18</v>
      </c>
      <c r="F382" s="65" t="e">
        <f>IF(#REF!="XXXXX",0,#REF!)</f>
        <v>#REF!</v>
      </c>
      <c r="G382" s="69"/>
      <c r="H382" s="69"/>
      <c r="I382" s="69">
        <v>32</v>
      </c>
      <c r="J382" s="63">
        <v>4</v>
      </c>
    </row>
    <row r="383" spans="1:10" s="48" customFormat="1" ht="14.25">
      <c r="A383" s="74" t="e">
        <f t="shared" si="5"/>
        <v>#REF!</v>
      </c>
      <c r="B383" s="63" t="e">
        <f>#REF!</f>
        <v>#REF!</v>
      </c>
      <c r="C383" s="60" t="s">
        <v>189</v>
      </c>
      <c r="D383" s="48" t="s">
        <v>63</v>
      </c>
      <c r="E383" s="48" t="s">
        <v>18</v>
      </c>
      <c r="F383" s="65" t="e">
        <f>IF(#REF!="XXXXX",0,#REF!)</f>
        <v>#REF!</v>
      </c>
      <c r="G383" s="69"/>
      <c r="H383" s="69"/>
      <c r="I383" s="69">
        <v>32</v>
      </c>
      <c r="J383" s="63">
        <v>5</v>
      </c>
    </row>
    <row r="384" spans="1:10" s="48" customFormat="1" ht="14.25">
      <c r="A384" s="74" t="e">
        <f t="shared" si="5"/>
        <v>#REF!</v>
      </c>
      <c r="B384" s="63" t="e">
        <f>#REF!</f>
        <v>#REF!</v>
      </c>
      <c r="C384" s="60" t="s">
        <v>189</v>
      </c>
      <c r="D384" s="48" t="s">
        <v>63</v>
      </c>
      <c r="E384" s="48" t="s">
        <v>18</v>
      </c>
      <c r="F384" s="65" t="e">
        <f>IF(#REF!="XXXXX",0,#REF!)</f>
        <v>#REF!</v>
      </c>
      <c r="G384" s="69"/>
      <c r="H384" s="69"/>
      <c r="I384" s="69">
        <v>32</v>
      </c>
      <c r="J384" s="63">
        <v>7</v>
      </c>
    </row>
    <row r="385" spans="1:10" s="48" customFormat="1" ht="14.25">
      <c r="A385" s="74" t="e">
        <f t="shared" si="5"/>
        <v>#REF!</v>
      </c>
      <c r="B385" s="63" t="e">
        <f>#REF!</f>
        <v>#REF!</v>
      </c>
      <c r="C385" s="60" t="s">
        <v>189</v>
      </c>
      <c r="D385" s="48" t="s">
        <v>63</v>
      </c>
      <c r="E385" s="48" t="s">
        <v>18</v>
      </c>
      <c r="F385" s="65" t="e">
        <f>IF(#REF!="XXXXX",0,#REF!)</f>
        <v>#REF!</v>
      </c>
      <c r="G385" s="69"/>
      <c r="H385" s="69"/>
      <c r="I385" s="69">
        <v>32</v>
      </c>
      <c r="J385" s="63">
        <v>8</v>
      </c>
    </row>
    <row r="386" spans="1:10" s="48" customFormat="1" ht="14.25">
      <c r="A386" s="74" t="e">
        <f t="shared" si="5"/>
        <v>#REF!</v>
      </c>
      <c r="B386" s="63" t="e">
        <f>#REF!</f>
        <v>#REF!</v>
      </c>
      <c r="C386" s="60" t="s">
        <v>189</v>
      </c>
      <c r="D386" s="48" t="s">
        <v>63</v>
      </c>
      <c r="E386" s="48" t="s">
        <v>18</v>
      </c>
      <c r="F386" s="65" t="e">
        <f>IF(#REF!="XXXXX",0,#REF!)</f>
        <v>#REF!</v>
      </c>
      <c r="G386" s="69"/>
      <c r="H386" s="69"/>
      <c r="I386" s="69">
        <v>32</v>
      </c>
      <c r="J386" s="63">
        <v>9</v>
      </c>
    </row>
    <row r="387" spans="1:10" s="48" customFormat="1" ht="14.25">
      <c r="A387" s="74" t="e">
        <f t="shared" si="5"/>
        <v>#REF!</v>
      </c>
      <c r="B387" s="63" t="e">
        <f>#REF!</f>
        <v>#REF!</v>
      </c>
      <c r="C387" s="60" t="s">
        <v>167</v>
      </c>
      <c r="D387" s="48" t="s">
        <v>63</v>
      </c>
      <c r="E387" s="48" t="s">
        <v>18</v>
      </c>
      <c r="F387" s="65" t="e">
        <f>IF(#REF!="XXXXX",0,#REF!)</f>
        <v>#REF!</v>
      </c>
      <c r="G387" s="69"/>
      <c r="H387" s="69"/>
      <c r="I387" s="69">
        <v>34</v>
      </c>
      <c r="J387" s="63">
        <v>0</v>
      </c>
    </row>
    <row r="388" spans="1:10" s="48" customFormat="1" ht="14.25">
      <c r="A388" s="74" t="e">
        <f t="shared" si="5"/>
        <v>#REF!</v>
      </c>
      <c r="B388" s="63" t="e">
        <f>#REF!</f>
        <v>#REF!</v>
      </c>
      <c r="C388" s="60" t="s">
        <v>167</v>
      </c>
      <c r="D388" s="48" t="s">
        <v>63</v>
      </c>
      <c r="E388" s="48" t="s">
        <v>18</v>
      </c>
      <c r="F388" s="65" t="e">
        <f>IF(#REF!="XXXXX",0,#REF!)</f>
        <v>#REF!</v>
      </c>
      <c r="G388" s="69"/>
      <c r="H388" s="69"/>
      <c r="I388" s="69">
        <v>34</v>
      </c>
      <c r="J388" s="63">
        <v>1</v>
      </c>
    </row>
    <row r="389" spans="1:10" s="48" customFormat="1" ht="14.25">
      <c r="A389" s="74" t="e">
        <f t="shared" ref="A389:A452" si="6">A388</f>
        <v>#REF!</v>
      </c>
      <c r="B389" s="63" t="e">
        <f>#REF!</f>
        <v>#REF!</v>
      </c>
      <c r="C389" s="60" t="s">
        <v>167</v>
      </c>
      <c r="D389" s="48" t="s">
        <v>63</v>
      </c>
      <c r="E389" s="48" t="s">
        <v>18</v>
      </c>
      <c r="F389" s="65" t="e">
        <f>IF(#REF!="XXXXX",0,#REF!)</f>
        <v>#REF!</v>
      </c>
      <c r="G389" s="69"/>
      <c r="H389" s="69"/>
      <c r="I389" s="69">
        <v>34</v>
      </c>
      <c r="J389" s="63">
        <v>2</v>
      </c>
    </row>
    <row r="390" spans="1:10" s="48" customFormat="1" ht="14.25">
      <c r="A390" s="74" t="e">
        <f t="shared" si="6"/>
        <v>#REF!</v>
      </c>
      <c r="B390" s="63" t="e">
        <f>#REF!</f>
        <v>#REF!</v>
      </c>
      <c r="C390" s="60" t="s">
        <v>167</v>
      </c>
      <c r="D390" s="48" t="s">
        <v>63</v>
      </c>
      <c r="E390" s="48" t="s">
        <v>18</v>
      </c>
      <c r="F390" s="65" t="e">
        <f>IF(#REF!="XXXXX",0,#REF!)</f>
        <v>#REF!</v>
      </c>
      <c r="G390" s="69"/>
      <c r="H390" s="69"/>
      <c r="I390" s="69">
        <v>34</v>
      </c>
      <c r="J390" s="63">
        <v>3</v>
      </c>
    </row>
    <row r="391" spans="1:10" s="48" customFormat="1" ht="14.25">
      <c r="A391" s="74" t="e">
        <f t="shared" si="6"/>
        <v>#REF!</v>
      </c>
      <c r="B391" s="63" t="e">
        <f>#REF!</f>
        <v>#REF!</v>
      </c>
      <c r="C391" s="60" t="s">
        <v>167</v>
      </c>
      <c r="D391" s="48" t="s">
        <v>63</v>
      </c>
      <c r="E391" s="48" t="s">
        <v>18</v>
      </c>
      <c r="F391" s="65" t="e">
        <f>IF(#REF!="XXXXX",0,#REF!)</f>
        <v>#REF!</v>
      </c>
      <c r="G391" s="69"/>
      <c r="H391" s="69"/>
      <c r="I391" s="69">
        <v>34</v>
      </c>
      <c r="J391" s="63">
        <v>4</v>
      </c>
    </row>
    <row r="392" spans="1:10" s="48" customFormat="1" ht="14.25">
      <c r="A392" s="74" t="e">
        <f t="shared" si="6"/>
        <v>#REF!</v>
      </c>
      <c r="B392" s="63" t="e">
        <f>#REF!</f>
        <v>#REF!</v>
      </c>
      <c r="C392" s="60" t="s">
        <v>167</v>
      </c>
      <c r="D392" s="48" t="s">
        <v>63</v>
      </c>
      <c r="E392" s="48" t="s">
        <v>18</v>
      </c>
      <c r="F392" s="65" t="e">
        <f>IF(#REF!="XXXXX",0,#REF!)</f>
        <v>#REF!</v>
      </c>
      <c r="G392" s="69"/>
      <c r="H392" s="69"/>
      <c r="I392" s="69">
        <v>34</v>
      </c>
      <c r="J392" s="63">
        <v>5</v>
      </c>
    </row>
    <row r="393" spans="1:10" s="48" customFormat="1" ht="14.25">
      <c r="A393" s="74" t="e">
        <f t="shared" si="6"/>
        <v>#REF!</v>
      </c>
      <c r="B393" s="63" t="e">
        <f>#REF!</f>
        <v>#REF!</v>
      </c>
      <c r="C393" s="60" t="s">
        <v>167</v>
      </c>
      <c r="D393" s="48" t="s">
        <v>63</v>
      </c>
      <c r="E393" s="48" t="s">
        <v>18</v>
      </c>
      <c r="F393" s="65" t="e">
        <f>IF(#REF!="XXXXX",0,#REF!)</f>
        <v>#REF!</v>
      </c>
      <c r="G393" s="69"/>
      <c r="H393" s="69"/>
      <c r="I393" s="69">
        <v>34</v>
      </c>
      <c r="J393" s="63">
        <v>7</v>
      </c>
    </row>
    <row r="394" spans="1:10" s="48" customFormat="1" ht="14.25">
      <c r="A394" s="74" t="e">
        <f t="shared" si="6"/>
        <v>#REF!</v>
      </c>
      <c r="B394" s="63" t="e">
        <f>#REF!</f>
        <v>#REF!</v>
      </c>
      <c r="C394" s="60" t="s">
        <v>167</v>
      </c>
      <c r="D394" s="48" t="s">
        <v>63</v>
      </c>
      <c r="E394" s="48" t="s">
        <v>18</v>
      </c>
      <c r="F394" s="65" t="e">
        <f>IF(#REF!="XXXXX",0,#REF!)</f>
        <v>#REF!</v>
      </c>
      <c r="G394" s="69"/>
      <c r="H394" s="69"/>
      <c r="I394" s="69">
        <v>34</v>
      </c>
      <c r="J394" s="63">
        <v>8</v>
      </c>
    </row>
    <row r="395" spans="1:10" s="48" customFormat="1" ht="14.25">
      <c r="A395" s="74" t="e">
        <f t="shared" si="6"/>
        <v>#REF!</v>
      </c>
      <c r="B395" s="63" t="e">
        <f>#REF!</f>
        <v>#REF!</v>
      </c>
      <c r="C395" s="60" t="s">
        <v>167</v>
      </c>
      <c r="D395" s="48" t="s">
        <v>63</v>
      </c>
      <c r="E395" s="48" t="s">
        <v>18</v>
      </c>
      <c r="F395" s="65" t="e">
        <f>IF(#REF!="XXXXX",0,#REF!)</f>
        <v>#REF!</v>
      </c>
      <c r="G395" s="69"/>
      <c r="H395" s="69"/>
      <c r="I395" s="69">
        <v>34</v>
      </c>
      <c r="J395" s="63">
        <v>9</v>
      </c>
    </row>
    <row r="396" spans="1:10" s="48" customFormat="1" ht="14.25">
      <c r="A396" s="74" t="e">
        <f t="shared" si="6"/>
        <v>#REF!</v>
      </c>
      <c r="B396" s="63" t="e">
        <f>#REF!</f>
        <v>#REF!</v>
      </c>
      <c r="C396" s="60" t="s">
        <v>120</v>
      </c>
      <c r="D396" s="48" t="s">
        <v>63</v>
      </c>
      <c r="E396" s="48" t="s">
        <v>18</v>
      </c>
      <c r="F396" s="65" t="e">
        <f>IF(#REF!="XXXXX",0,#REF!)</f>
        <v>#REF!</v>
      </c>
      <c r="G396" s="70"/>
      <c r="H396" s="70"/>
      <c r="I396" s="69">
        <v>36</v>
      </c>
      <c r="J396" s="63">
        <v>0</v>
      </c>
    </row>
    <row r="397" spans="1:10" s="48" customFormat="1" ht="14.25">
      <c r="A397" s="74" t="e">
        <f t="shared" si="6"/>
        <v>#REF!</v>
      </c>
      <c r="B397" s="63" t="e">
        <f>#REF!</f>
        <v>#REF!</v>
      </c>
      <c r="C397" s="60" t="s">
        <v>120</v>
      </c>
      <c r="D397" s="48" t="s">
        <v>63</v>
      </c>
      <c r="E397" s="48" t="s">
        <v>18</v>
      </c>
      <c r="F397" s="65" t="e">
        <f>IF(#REF!="XXXXX",0,#REF!)</f>
        <v>#REF!</v>
      </c>
      <c r="G397" s="70"/>
      <c r="H397" s="70"/>
      <c r="I397" s="69">
        <v>36</v>
      </c>
      <c r="J397" s="63">
        <v>1</v>
      </c>
    </row>
    <row r="398" spans="1:10" s="48" customFormat="1" ht="14.25">
      <c r="A398" s="74" t="e">
        <f t="shared" si="6"/>
        <v>#REF!</v>
      </c>
      <c r="B398" s="63" t="e">
        <f>#REF!</f>
        <v>#REF!</v>
      </c>
      <c r="C398" s="60" t="s">
        <v>120</v>
      </c>
      <c r="D398" s="48" t="s">
        <v>63</v>
      </c>
      <c r="E398" s="48" t="s">
        <v>18</v>
      </c>
      <c r="F398" s="65" t="e">
        <f>IF(#REF!="XXXXX",0,#REF!)</f>
        <v>#REF!</v>
      </c>
      <c r="G398" s="70"/>
      <c r="H398" s="70"/>
      <c r="I398" s="69">
        <v>36</v>
      </c>
      <c r="J398" s="63">
        <v>2</v>
      </c>
    </row>
    <row r="399" spans="1:10" s="48" customFormat="1" ht="14.25">
      <c r="A399" s="74" t="e">
        <f t="shared" si="6"/>
        <v>#REF!</v>
      </c>
      <c r="B399" s="63" t="e">
        <f>#REF!</f>
        <v>#REF!</v>
      </c>
      <c r="C399" s="60" t="s">
        <v>120</v>
      </c>
      <c r="D399" s="48" t="s">
        <v>63</v>
      </c>
      <c r="E399" s="48" t="s">
        <v>18</v>
      </c>
      <c r="F399" s="65" t="e">
        <f>IF(#REF!="XXXXX",0,#REF!)</f>
        <v>#REF!</v>
      </c>
      <c r="G399" s="70"/>
      <c r="H399" s="70"/>
      <c r="I399" s="69">
        <v>36</v>
      </c>
      <c r="J399" s="63">
        <v>3</v>
      </c>
    </row>
    <row r="400" spans="1:10" s="48" customFormat="1" ht="14.25">
      <c r="A400" s="74" t="e">
        <f t="shared" si="6"/>
        <v>#REF!</v>
      </c>
      <c r="B400" s="63" t="e">
        <f>#REF!</f>
        <v>#REF!</v>
      </c>
      <c r="C400" s="60" t="s">
        <v>120</v>
      </c>
      <c r="D400" s="48" t="s">
        <v>63</v>
      </c>
      <c r="E400" s="48" t="s">
        <v>18</v>
      </c>
      <c r="F400" s="65" t="e">
        <f>IF(#REF!="XXXXX",0,#REF!)</f>
        <v>#REF!</v>
      </c>
      <c r="G400" s="70"/>
      <c r="H400" s="70"/>
      <c r="I400" s="69">
        <v>36</v>
      </c>
      <c r="J400" s="63">
        <v>4</v>
      </c>
    </row>
    <row r="401" spans="1:10" s="48" customFormat="1" ht="14.25">
      <c r="A401" s="74" t="e">
        <f t="shared" si="6"/>
        <v>#REF!</v>
      </c>
      <c r="B401" s="63" t="e">
        <f>#REF!</f>
        <v>#REF!</v>
      </c>
      <c r="C401" s="60" t="s">
        <v>120</v>
      </c>
      <c r="D401" s="48" t="s">
        <v>63</v>
      </c>
      <c r="E401" s="48" t="s">
        <v>18</v>
      </c>
      <c r="F401" s="65" t="e">
        <f>IF(#REF!="XXXXX",0,#REF!)</f>
        <v>#REF!</v>
      </c>
      <c r="G401" s="70"/>
      <c r="H401" s="70"/>
      <c r="I401" s="69">
        <v>36</v>
      </c>
      <c r="J401" s="63">
        <v>5</v>
      </c>
    </row>
    <row r="402" spans="1:10" s="48" customFormat="1" ht="14.25">
      <c r="A402" s="74" t="e">
        <f t="shared" si="6"/>
        <v>#REF!</v>
      </c>
      <c r="B402" s="63" t="e">
        <f>#REF!</f>
        <v>#REF!</v>
      </c>
      <c r="C402" s="60" t="s">
        <v>120</v>
      </c>
      <c r="D402" s="48" t="s">
        <v>63</v>
      </c>
      <c r="E402" s="48" t="s">
        <v>18</v>
      </c>
      <c r="F402" s="65" t="e">
        <f>IF(#REF!="XXXXX",0,#REF!)</f>
        <v>#REF!</v>
      </c>
      <c r="G402" s="70"/>
      <c r="H402" s="70"/>
      <c r="I402" s="69">
        <v>36</v>
      </c>
      <c r="J402" s="63">
        <v>7</v>
      </c>
    </row>
    <row r="403" spans="1:10" s="48" customFormat="1" ht="14.25">
      <c r="A403" s="74" t="e">
        <f t="shared" si="6"/>
        <v>#REF!</v>
      </c>
      <c r="B403" s="63" t="e">
        <f>#REF!</f>
        <v>#REF!</v>
      </c>
      <c r="C403" s="60" t="s">
        <v>120</v>
      </c>
      <c r="D403" s="48" t="s">
        <v>63</v>
      </c>
      <c r="E403" s="48" t="s">
        <v>18</v>
      </c>
      <c r="F403" s="65" t="e">
        <f>IF(#REF!="XXXXX",0,#REF!)</f>
        <v>#REF!</v>
      </c>
      <c r="G403" s="70"/>
      <c r="H403" s="70"/>
      <c r="I403" s="69">
        <v>36</v>
      </c>
      <c r="J403" s="63">
        <v>8</v>
      </c>
    </row>
    <row r="404" spans="1:10" s="48" customFormat="1" ht="14.25">
      <c r="A404" s="74" t="e">
        <f t="shared" si="6"/>
        <v>#REF!</v>
      </c>
      <c r="B404" s="63" t="e">
        <f>#REF!</f>
        <v>#REF!</v>
      </c>
      <c r="C404" s="60" t="s">
        <v>120</v>
      </c>
      <c r="D404" s="48" t="s">
        <v>63</v>
      </c>
      <c r="E404" s="48" t="s">
        <v>18</v>
      </c>
      <c r="F404" s="65" t="e">
        <f>IF(#REF!="XXXXX",0,#REF!)</f>
        <v>#REF!</v>
      </c>
      <c r="G404" s="70"/>
      <c r="H404" s="70"/>
      <c r="I404" s="69">
        <v>36</v>
      </c>
      <c r="J404" s="63">
        <v>9</v>
      </c>
    </row>
    <row r="405" spans="1:10" s="48" customFormat="1" ht="14.25">
      <c r="A405" s="74" t="e">
        <f t="shared" si="6"/>
        <v>#REF!</v>
      </c>
      <c r="B405" s="63" t="e">
        <f>#REF!</f>
        <v>#REF!</v>
      </c>
      <c r="C405" s="60" t="s">
        <v>121</v>
      </c>
      <c r="D405" s="48" t="s">
        <v>63</v>
      </c>
      <c r="E405" s="48" t="s">
        <v>18</v>
      </c>
      <c r="F405" s="65" t="e">
        <f>IF(#REF!="XXXXX",0,#REF!)</f>
        <v>#REF!</v>
      </c>
      <c r="G405" s="70"/>
      <c r="H405" s="70"/>
      <c r="I405" s="69">
        <v>38</v>
      </c>
      <c r="J405" s="63">
        <v>0</v>
      </c>
    </row>
    <row r="406" spans="1:10" s="48" customFormat="1" ht="14.25">
      <c r="A406" s="74" t="e">
        <f t="shared" si="6"/>
        <v>#REF!</v>
      </c>
      <c r="B406" s="63" t="e">
        <f>#REF!</f>
        <v>#REF!</v>
      </c>
      <c r="C406" s="60" t="s">
        <v>121</v>
      </c>
      <c r="D406" s="48" t="s">
        <v>63</v>
      </c>
      <c r="E406" s="48" t="s">
        <v>18</v>
      </c>
      <c r="F406" s="65" t="e">
        <f>IF(#REF!="XXXXX",0,#REF!)</f>
        <v>#REF!</v>
      </c>
      <c r="G406" s="70"/>
      <c r="H406" s="70"/>
      <c r="I406" s="69">
        <v>38</v>
      </c>
      <c r="J406" s="63">
        <v>1</v>
      </c>
    </row>
    <row r="407" spans="1:10" s="48" customFormat="1" ht="14.25">
      <c r="A407" s="74" t="e">
        <f t="shared" si="6"/>
        <v>#REF!</v>
      </c>
      <c r="B407" s="63" t="e">
        <f>#REF!</f>
        <v>#REF!</v>
      </c>
      <c r="C407" s="60" t="s">
        <v>121</v>
      </c>
      <c r="D407" s="48" t="s">
        <v>63</v>
      </c>
      <c r="E407" s="48" t="s">
        <v>18</v>
      </c>
      <c r="F407" s="65" t="e">
        <f>IF(#REF!="XXXXX",0,#REF!)</f>
        <v>#REF!</v>
      </c>
      <c r="G407" s="70"/>
      <c r="H407" s="70"/>
      <c r="I407" s="69">
        <v>38</v>
      </c>
      <c r="J407" s="63">
        <v>2</v>
      </c>
    </row>
    <row r="408" spans="1:10" s="48" customFormat="1" ht="14.25">
      <c r="A408" s="74" t="e">
        <f t="shared" si="6"/>
        <v>#REF!</v>
      </c>
      <c r="B408" s="63" t="e">
        <f>#REF!</f>
        <v>#REF!</v>
      </c>
      <c r="C408" s="60" t="s">
        <v>121</v>
      </c>
      <c r="D408" s="48" t="s">
        <v>63</v>
      </c>
      <c r="E408" s="48" t="s">
        <v>18</v>
      </c>
      <c r="F408" s="65" t="e">
        <f>IF(#REF!="XXXXX",0,#REF!)</f>
        <v>#REF!</v>
      </c>
      <c r="G408" s="70"/>
      <c r="H408" s="70"/>
      <c r="I408" s="69">
        <v>38</v>
      </c>
      <c r="J408" s="63">
        <v>3</v>
      </c>
    </row>
    <row r="409" spans="1:10" s="48" customFormat="1" ht="14.25">
      <c r="A409" s="74" t="e">
        <f t="shared" si="6"/>
        <v>#REF!</v>
      </c>
      <c r="B409" s="63" t="e">
        <f>#REF!</f>
        <v>#REF!</v>
      </c>
      <c r="C409" s="60" t="s">
        <v>121</v>
      </c>
      <c r="D409" s="48" t="s">
        <v>63</v>
      </c>
      <c r="E409" s="48" t="s">
        <v>18</v>
      </c>
      <c r="F409" s="65" t="e">
        <f>IF(#REF!="XXXXX",0,#REF!)</f>
        <v>#REF!</v>
      </c>
      <c r="G409" s="70"/>
      <c r="H409" s="70"/>
      <c r="I409" s="69">
        <v>38</v>
      </c>
      <c r="J409" s="63">
        <v>4</v>
      </c>
    </row>
    <row r="410" spans="1:10" s="48" customFormat="1" ht="14.25">
      <c r="A410" s="74" t="e">
        <f t="shared" si="6"/>
        <v>#REF!</v>
      </c>
      <c r="B410" s="63" t="e">
        <f>#REF!</f>
        <v>#REF!</v>
      </c>
      <c r="C410" s="60" t="s">
        <v>121</v>
      </c>
      <c r="D410" s="48" t="s">
        <v>63</v>
      </c>
      <c r="E410" s="48" t="s">
        <v>18</v>
      </c>
      <c r="F410" s="65" t="e">
        <f>IF(#REF!="XXXXX",0,#REF!)</f>
        <v>#REF!</v>
      </c>
      <c r="G410" s="70"/>
      <c r="H410" s="70"/>
      <c r="I410" s="69">
        <v>38</v>
      </c>
      <c r="J410" s="63">
        <v>5</v>
      </c>
    </row>
    <row r="411" spans="1:10" s="48" customFormat="1" ht="14.25">
      <c r="A411" s="74" t="e">
        <f t="shared" si="6"/>
        <v>#REF!</v>
      </c>
      <c r="B411" s="63" t="e">
        <f>#REF!</f>
        <v>#REF!</v>
      </c>
      <c r="C411" s="60" t="s">
        <v>121</v>
      </c>
      <c r="D411" s="48" t="s">
        <v>63</v>
      </c>
      <c r="E411" s="48" t="s">
        <v>18</v>
      </c>
      <c r="F411" s="65" t="e">
        <f>IF(#REF!="XXXXX",0,#REF!)</f>
        <v>#REF!</v>
      </c>
      <c r="G411" s="70"/>
      <c r="H411" s="70"/>
      <c r="I411" s="69">
        <v>38</v>
      </c>
      <c r="J411" s="63">
        <v>7</v>
      </c>
    </row>
    <row r="412" spans="1:10" s="48" customFormat="1" ht="14.25">
      <c r="A412" s="74" t="e">
        <f t="shared" si="6"/>
        <v>#REF!</v>
      </c>
      <c r="B412" s="63" t="e">
        <f>#REF!</f>
        <v>#REF!</v>
      </c>
      <c r="C412" s="60" t="s">
        <v>121</v>
      </c>
      <c r="D412" s="48" t="s">
        <v>63</v>
      </c>
      <c r="E412" s="48" t="s">
        <v>18</v>
      </c>
      <c r="F412" s="65" t="e">
        <f>IF(#REF!="XXXXX",0,#REF!)</f>
        <v>#REF!</v>
      </c>
      <c r="G412" s="70"/>
      <c r="H412" s="70"/>
      <c r="I412" s="69">
        <v>38</v>
      </c>
      <c r="J412" s="63">
        <v>8</v>
      </c>
    </row>
    <row r="413" spans="1:10" s="48" customFormat="1" ht="14.25">
      <c r="A413" s="74" t="e">
        <f t="shared" si="6"/>
        <v>#REF!</v>
      </c>
      <c r="B413" s="63" t="e">
        <f>#REF!</f>
        <v>#REF!</v>
      </c>
      <c r="C413" s="60" t="s">
        <v>121</v>
      </c>
      <c r="D413" s="48" t="s">
        <v>63</v>
      </c>
      <c r="E413" s="48" t="s">
        <v>18</v>
      </c>
      <c r="F413" s="65" t="e">
        <f>IF(#REF!="XXXXX",0,#REF!)</f>
        <v>#REF!</v>
      </c>
      <c r="G413" s="70"/>
      <c r="H413" s="70"/>
      <c r="I413" s="69">
        <v>38</v>
      </c>
      <c r="J413" s="63">
        <v>9</v>
      </c>
    </row>
    <row r="414" spans="1:10" s="48" customFormat="1" ht="14.25">
      <c r="A414" s="74" t="e">
        <f t="shared" si="6"/>
        <v>#REF!</v>
      </c>
      <c r="B414" s="63" t="e">
        <f>#REF!</f>
        <v>#REF!</v>
      </c>
      <c r="C414" s="60" t="s">
        <v>123</v>
      </c>
      <c r="D414" s="48" t="s">
        <v>63</v>
      </c>
      <c r="E414" s="48" t="s">
        <v>18</v>
      </c>
      <c r="F414" s="65" t="e">
        <f>IF(#REF!="XXXXX",0,#REF!)</f>
        <v>#REF!</v>
      </c>
      <c r="G414" s="70"/>
      <c r="H414" s="70"/>
      <c r="I414" s="69">
        <v>40</v>
      </c>
      <c r="J414" s="63">
        <v>0</v>
      </c>
    </row>
    <row r="415" spans="1:10" s="48" customFormat="1" ht="14.25">
      <c r="A415" s="74" t="e">
        <f t="shared" si="6"/>
        <v>#REF!</v>
      </c>
      <c r="B415" s="63" t="e">
        <f>#REF!</f>
        <v>#REF!</v>
      </c>
      <c r="C415" s="60" t="s">
        <v>123</v>
      </c>
      <c r="D415" s="48" t="s">
        <v>63</v>
      </c>
      <c r="E415" s="48" t="s">
        <v>18</v>
      </c>
      <c r="F415" s="65" t="e">
        <f>IF(#REF!="XXXXX",0,#REF!)</f>
        <v>#REF!</v>
      </c>
      <c r="G415" s="70"/>
      <c r="H415" s="70"/>
      <c r="I415" s="69">
        <v>40</v>
      </c>
      <c r="J415" s="63">
        <v>1</v>
      </c>
    </row>
    <row r="416" spans="1:10" s="48" customFormat="1" ht="14.25">
      <c r="A416" s="74" t="e">
        <f t="shared" si="6"/>
        <v>#REF!</v>
      </c>
      <c r="B416" s="63" t="e">
        <f>#REF!</f>
        <v>#REF!</v>
      </c>
      <c r="C416" s="60" t="s">
        <v>123</v>
      </c>
      <c r="D416" s="48" t="s">
        <v>63</v>
      </c>
      <c r="E416" s="48" t="s">
        <v>18</v>
      </c>
      <c r="F416" s="65" t="e">
        <f>IF(#REF!="XXXXX",0,#REF!)</f>
        <v>#REF!</v>
      </c>
      <c r="G416" s="70"/>
      <c r="H416" s="70"/>
      <c r="I416" s="69">
        <v>40</v>
      </c>
      <c r="J416" s="63">
        <v>2</v>
      </c>
    </row>
    <row r="417" spans="1:10" s="48" customFormat="1" ht="14.25">
      <c r="A417" s="74" t="e">
        <f t="shared" si="6"/>
        <v>#REF!</v>
      </c>
      <c r="B417" s="63" t="e">
        <f>#REF!</f>
        <v>#REF!</v>
      </c>
      <c r="C417" s="60" t="s">
        <v>123</v>
      </c>
      <c r="D417" s="48" t="s">
        <v>63</v>
      </c>
      <c r="E417" s="48" t="s">
        <v>18</v>
      </c>
      <c r="F417" s="65" t="e">
        <f>IF(#REF!="XXXXX",0,#REF!)</f>
        <v>#REF!</v>
      </c>
      <c r="G417" s="70"/>
      <c r="H417" s="70"/>
      <c r="I417" s="69">
        <v>40</v>
      </c>
      <c r="J417" s="63">
        <v>3</v>
      </c>
    </row>
    <row r="418" spans="1:10" s="48" customFormat="1" ht="14.25">
      <c r="A418" s="74" t="e">
        <f t="shared" si="6"/>
        <v>#REF!</v>
      </c>
      <c r="B418" s="63" t="e">
        <f>#REF!</f>
        <v>#REF!</v>
      </c>
      <c r="C418" s="60" t="s">
        <v>123</v>
      </c>
      <c r="D418" s="48" t="s">
        <v>63</v>
      </c>
      <c r="E418" s="48" t="s">
        <v>18</v>
      </c>
      <c r="F418" s="65" t="e">
        <f>IF(#REF!="XXXXX",0,#REF!)</f>
        <v>#REF!</v>
      </c>
      <c r="G418" s="70"/>
      <c r="H418" s="70"/>
      <c r="I418" s="69">
        <v>40</v>
      </c>
      <c r="J418" s="63">
        <v>4</v>
      </c>
    </row>
    <row r="419" spans="1:10" s="48" customFormat="1" ht="14.25">
      <c r="A419" s="74" t="e">
        <f t="shared" si="6"/>
        <v>#REF!</v>
      </c>
      <c r="B419" s="63" t="e">
        <f>#REF!</f>
        <v>#REF!</v>
      </c>
      <c r="C419" s="60" t="s">
        <v>123</v>
      </c>
      <c r="D419" s="48" t="s">
        <v>63</v>
      </c>
      <c r="E419" s="48" t="s">
        <v>18</v>
      </c>
      <c r="F419" s="65" t="e">
        <f>IF(#REF!="XXXXX",0,#REF!)</f>
        <v>#REF!</v>
      </c>
      <c r="G419" s="70"/>
      <c r="H419" s="70"/>
      <c r="I419" s="69">
        <v>40</v>
      </c>
      <c r="J419" s="63">
        <v>5</v>
      </c>
    </row>
    <row r="420" spans="1:10" s="48" customFormat="1" ht="14.25">
      <c r="A420" s="74" t="e">
        <f t="shared" si="6"/>
        <v>#REF!</v>
      </c>
      <c r="B420" s="63" t="e">
        <f>#REF!</f>
        <v>#REF!</v>
      </c>
      <c r="C420" s="60" t="s">
        <v>123</v>
      </c>
      <c r="D420" s="48" t="s">
        <v>63</v>
      </c>
      <c r="E420" s="48" t="s">
        <v>18</v>
      </c>
      <c r="F420" s="65" t="e">
        <f>IF(#REF!="XXXXX",0,#REF!)</f>
        <v>#REF!</v>
      </c>
      <c r="G420" s="70"/>
      <c r="H420" s="70"/>
      <c r="I420" s="69">
        <v>40</v>
      </c>
      <c r="J420" s="63">
        <v>7</v>
      </c>
    </row>
    <row r="421" spans="1:10" s="48" customFormat="1" ht="14.25">
      <c r="A421" s="74" t="e">
        <f t="shared" si="6"/>
        <v>#REF!</v>
      </c>
      <c r="B421" s="63" t="e">
        <f>#REF!</f>
        <v>#REF!</v>
      </c>
      <c r="C421" s="60" t="s">
        <v>123</v>
      </c>
      <c r="D421" s="48" t="s">
        <v>63</v>
      </c>
      <c r="E421" s="48" t="s">
        <v>18</v>
      </c>
      <c r="F421" s="65" t="e">
        <f>IF(#REF!="XXXXX",0,#REF!)</f>
        <v>#REF!</v>
      </c>
      <c r="G421" s="70"/>
      <c r="H421" s="70"/>
      <c r="I421" s="69">
        <v>40</v>
      </c>
      <c r="J421" s="63">
        <v>8</v>
      </c>
    </row>
    <row r="422" spans="1:10" s="48" customFormat="1" ht="14.25">
      <c r="A422" s="74" t="e">
        <f t="shared" si="6"/>
        <v>#REF!</v>
      </c>
      <c r="B422" s="63" t="e">
        <f>#REF!</f>
        <v>#REF!</v>
      </c>
      <c r="C422" s="60" t="s">
        <v>123</v>
      </c>
      <c r="D422" s="48" t="s">
        <v>63</v>
      </c>
      <c r="E422" s="48" t="s">
        <v>18</v>
      </c>
      <c r="F422" s="65" t="e">
        <f>IF(#REF!="XXXXX",0,#REF!)</f>
        <v>#REF!</v>
      </c>
      <c r="G422" s="70"/>
      <c r="H422" s="70"/>
      <c r="I422" s="69">
        <v>40</v>
      </c>
      <c r="J422" s="63">
        <v>9</v>
      </c>
    </row>
    <row r="423" spans="1:10" s="48" customFormat="1" ht="14.25">
      <c r="A423" s="74" t="e">
        <f t="shared" si="6"/>
        <v>#REF!</v>
      </c>
      <c r="B423" s="63" t="e">
        <f>#REF!</f>
        <v>#REF!</v>
      </c>
      <c r="C423" s="60" t="s">
        <v>125</v>
      </c>
      <c r="D423" s="48" t="s">
        <v>63</v>
      </c>
      <c r="E423" s="48" t="s">
        <v>18</v>
      </c>
      <c r="F423" s="65" t="e">
        <f>IF(#REF!="XXXXX",0,#REF!)</f>
        <v>#REF!</v>
      </c>
      <c r="G423" s="70"/>
      <c r="H423" s="70"/>
      <c r="I423" s="69">
        <v>42</v>
      </c>
      <c r="J423" s="63">
        <v>0</v>
      </c>
    </row>
    <row r="424" spans="1:10" s="48" customFormat="1" ht="14.25">
      <c r="A424" s="74" t="e">
        <f t="shared" si="6"/>
        <v>#REF!</v>
      </c>
      <c r="B424" s="63" t="e">
        <f>#REF!</f>
        <v>#REF!</v>
      </c>
      <c r="C424" s="60" t="s">
        <v>125</v>
      </c>
      <c r="D424" s="48" t="s">
        <v>63</v>
      </c>
      <c r="E424" s="48" t="s">
        <v>18</v>
      </c>
      <c r="F424" s="65" t="e">
        <f>IF(#REF!="XXXXX",0,#REF!)</f>
        <v>#REF!</v>
      </c>
      <c r="G424" s="70"/>
      <c r="H424" s="70"/>
      <c r="I424" s="69">
        <v>42</v>
      </c>
      <c r="J424" s="63">
        <v>1</v>
      </c>
    </row>
    <row r="425" spans="1:10" s="48" customFormat="1" ht="14.25">
      <c r="A425" s="74" t="e">
        <f t="shared" si="6"/>
        <v>#REF!</v>
      </c>
      <c r="B425" s="63" t="e">
        <f>#REF!</f>
        <v>#REF!</v>
      </c>
      <c r="C425" s="60" t="s">
        <v>125</v>
      </c>
      <c r="D425" s="48" t="s">
        <v>63</v>
      </c>
      <c r="E425" s="48" t="s">
        <v>18</v>
      </c>
      <c r="F425" s="65" t="e">
        <f>IF(#REF!="XXXXX",0,#REF!)</f>
        <v>#REF!</v>
      </c>
      <c r="G425" s="70"/>
      <c r="H425" s="70"/>
      <c r="I425" s="69">
        <v>42</v>
      </c>
      <c r="J425" s="63">
        <v>2</v>
      </c>
    </row>
    <row r="426" spans="1:10" s="48" customFormat="1" ht="14.25">
      <c r="A426" s="74" t="e">
        <f t="shared" si="6"/>
        <v>#REF!</v>
      </c>
      <c r="B426" s="63" t="e">
        <f>#REF!</f>
        <v>#REF!</v>
      </c>
      <c r="C426" s="60" t="s">
        <v>125</v>
      </c>
      <c r="D426" s="48" t="s">
        <v>63</v>
      </c>
      <c r="E426" s="48" t="s">
        <v>18</v>
      </c>
      <c r="F426" s="65" t="e">
        <f>IF(#REF!="XXXXX",0,#REF!)</f>
        <v>#REF!</v>
      </c>
      <c r="G426" s="70"/>
      <c r="H426" s="70"/>
      <c r="I426" s="69">
        <v>42</v>
      </c>
      <c r="J426" s="63">
        <v>3</v>
      </c>
    </row>
    <row r="427" spans="1:10" s="48" customFormat="1" ht="14.25">
      <c r="A427" s="74" t="e">
        <f t="shared" si="6"/>
        <v>#REF!</v>
      </c>
      <c r="B427" s="63" t="e">
        <f>#REF!</f>
        <v>#REF!</v>
      </c>
      <c r="C427" s="60" t="s">
        <v>125</v>
      </c>
      <c r="D427" s="48" t="s">
        <v>63</v>
      </c>
      <c r="E427" s="48" t="s">
        <v>18</v>
      </c>
      <c r="F427" s="65" t="e">
        <f>IF(#REF!="XXXXX",0,#REF!)</f>
        <v>#REF!</v>
      </c>
      <c r="G427" s="70"/>
      <c r="H427" s="70"/>
      <c r="I427" s="69">
        <v>42</v>
      </c>
      <c r="J427" s="63">
        <v>4</v>
      </c>
    </row>
    <row r="428" spans="1:10" s="48" customFormat="1" ht="14.25">
      <c r="A428" s="74" t="e">
        <f t="shared" si="6"/>
        <v>#REF!</v>
      </c>
      <c r="B428" s="63" t="e">
        <f>#REF!</f>
        <v>#REF!</v>
      </c>
      <c r="C428" s="60" t="s">
        <v>125</v>
      </c>
      <c r="D428" s="48" t="s">
        <v>63</v>
      </c>
      <c r="E428" s="48" t="s">
        <v>18</v>
      </c>
      <c r="F428" s="65" t="e">
        <f>IF(#REF!="XXXXX",0,#REF!)</f>
        <v>#REF!</v>
      </c>
      <c r="G428" s="70"/>
      <c r="H428" s="70"/>
      <c r="I428" s="69">
        <v>42</v>
      </c>
      <c r="J428" s="63">
        <v>5</v>
      </c>
    </row>
    <row r="429" spans="1:10" s="48" customFormat="1" ht="14.25">
      <c r="A429" s="74" t="e">
        <f t="shared" si="6"/>
        <v>#REF!</v>
      </c>
      <c r="B429" s="63" t="e">
        <f>#REF!</f>
        <v>#REF!</v>
      </c>
      <c r="C429" s="60" t="s">
        <v>125</v>
      </c>
      <c r="D429" s="48" t="s">
        <v>63</v>
      </c>
      <c r="E429" s="48" t="s">
        <v>18</v>
      </c>
      <c r="F429" s="65" t="e">
        <f>IF(#REF!="XXXXX",0,#REF!)</f>
        <v>#REF!</v>
      </c>
      <c r="G429" s="70"/>
      <c r="H429" s="70"/>
      <c r="I429" s="69">
        <v>42</v>
      </c>
      <c r="J429" s="63">
        <v>7</v>
      </c>
    </row>
    <row r="430" spans="1:10" s="48" customFormat="1" ht="14.25">
      <c r="A430" s="74" t="e">
        <f t="shared" si="6"/>
        <v>#REF!</v>
      </c>
      <c r="B430" s="63" t="e">
        <f>#REF!</f>
        <v>#REF!</v>
      </c>
      <c r="C430" s="60" t="s">
        <v>125</v>
      </c>
      <c r="D430" s="48" t="s">
        <v>63</v>
      </c>
      <c r="E430" s="48" t="s">
        <v>18</v>
      </c>
      <c r="F430" s="65" t="e">
        <f>IF(#REF!="XXXXX",0,#REF!)</f>
        <v>#REF!</v>
      </c>
      <c r="G430" s="70"/>
      <c r="H430" s="70"/>
      <c r="I430" s="69">
        <v>42</v>
      </c>
      <c r="J430" s="63">
        <v>8</v>
      </c>
    </row>
    <row r="431" spans="1:10" s="48" customFormat="1" ht="14.25">
      <c r="A431" s="74" t="e">
        <f t="shared" si="6"/>
        <v>#REF!</v>
      </c>
      <c r="B431" s="63" t="e">
        <f>#REF!</f>
        <v>#REF!</v>
      </c>
      <c r="C431" s="60" t="s">
        <v>125</v>
      </c>
      <c r="D431" s="48" t="s">
        <v>63</v>
      </c>
      <c r="E431" s="48" t="s">
        <v>18</v>
      </c>
      <c r="F431" s="65" t="e">
        <f>IF(#REF!="XXXXX",0,#REF!)</f>
        <v>#REF!</v>
      </c>
      <c r="G431" s="70"/>
      <c r="H431" s="70"/>
      <c r="I431" s="69">
        <v>42</v>
      </c>
      <c r="J431" s="63">
        <v>9</v>
      </c>
    </row>
    <row r="432" spans="1:10" s="48" customFormat="1" ht="14.25">
      <c r="A432" s="74" t="e">
        <f t="shared" si="6"/>
        <v>#REF!</v>
      </c>
      <c r="B432" s="63" t="e">
        <f>#REF!</f>
        <v>#REF!</v>
      </c>
      <c r="C432" s="60" t="s">
        <v>105</v>
      </c>
      <c r="D432" s="48" t="s">
        <v>63</v>
      </c>
      <c r="E432" s="48" t="s">
        <v>18</v>
      </c>
      <c r="F432" s="65" t="e">
        <f>IF(#REF!="XXXXX",0,#REF!)</f>
        <v>#REF!</v>
      </c>
      <c r="G432" s="70"/>
      <c r="H432" s="70"/>
      <c r="I432" s="69">
        <v>46</v>
      </c>
      <c r="J432" s="63">
        <v>0</v>
      </c>
    </row>
    <row r="433" spans="1:10" s="48" customFormat="1" ht="14.25">
      <c r="A433" s="74" t="e">
        <f t="shared" si="6"/>
        <v>#REF!</v>
      </c>
      <c r="B433" s="63" t="e">
        <f>#REF!</f>
        <v>#REF!</v>
      </c>
      <c r="C433" s="60" t="s">
        <v>105</v>
      </c>
      <c r="D433" s="48" t="s">
        <v>63</v>
      </c>
      <c r="E433" s="48" t="s">
        <v>18</v>
      </c>
      <c r="F433" s="65" t="e">
        <f>IF(#REF!="XXXXX",0,#REF!)</f>
        <v>#REF!</v>
      </c>
      <c r="G433" s="70"/>
      <c r="H433" s="70"/>
      <c r="I433" s="69">
        <v>46</v>
      </c>
      <c r="J433" s="63">
        <v>1</v>
      </c>
    </row>
    <row r="434" spans="1:10" s="48" customFormat="1" ht="14.25">
      <c r="A434" s="74" t="e">
        <f t="shared" si="6"/>
        <v>#REF!</v>
      </c>
      <c r="B434" s="63" t="e">
        <f>#REF!</f>
        <v>#REF!</v>
      </c>
      <c r="C434" s="60" t="s">
        <v>105</v>
      </c>
      <c r="D434" s="48" t="s">
        <v>63</v>
      </c>
      <c r="E434" s="48" t="s">
        <v>18</v>
      </c>
      <c r="F434" s="65" t="e">
        <f>IF(#REF!="XXXXX",0,#REF!)</f>
        <v>#REF!</v>
      </c>
      <c r="G434" s="70"/>
      <c r="H434" s="70"/>
      <c r="I434" s="69">
        <v>46</v>
      </c>
      <c r="J434" s="63">
        <v>2</v>
      </c>
    </row>
    <row r="435" spans="1:10" s="48" customFormat="1" ht="14.25">
      <c r="A435" s="74" t="e">
        <f t="shared" si="6"/>
        <v>#REF!</v>
      </c>
      <c r="B435" s="63" t="e">
        <f>#REF!</f>
        <v>#REF!</v>
      </c>
      <c r="C435" s="60" t="s">
        <v>105</v>
      </c>
      <c r="D435" s="48" t="s">
        <v>63</v>
      </c>
      <c r="E435" s="48" t="s">
        <v>18</v>
      </c>
      <c r="F435" s="65" t="e">
        <f>IF(#REF!="XXXXX",0,#REF!)</f>
        <v>#REF!</v>
      </c>
      <c r="G435" s="70"/>
      <c r="H435" s="70"/>
      <c r="I435" s="69">
        <v>46</v>
      </c>
      <c r="J435" s="63">
        <v>3</v>
      </c>
    </row>
    <row r="436" spans="1:10" s="48" customFormat="1" ht="14.25">
      <c r="A436" s="74" t="e">
        <f t="shared" si="6"/>
        <v>#REF!</v>
      </c>
      <c r="B436" s="63" t="e">
        <f>#REF!</f>
        <v>#REF!</v>
      </c>
      <c r="C436" s="60" t="s">
        <v>105</v>
      </c>
      <c r="D436" s="48" t="s">
        <v>63</v>
      </c>
      <c r="E436" s="48" t="s">
        <v>18</v>
      </c>
      <c r="F436" s="65" t="e">
        <f>IF(#REF!="XXXXX",0,#REF!)</f>
        <v>#REF!</v>
      </c>
      <c r="G436" s="70"/>
      <c r="H436" s="70"/>
      <c r="I436" s="69">
        <v>46</v>
      </c>
      <c r="J436" s="63">
        <v>4</v>
      </c>
    </row>
    <row r="437" spans="1:10" s="48" customFormat="1" ht="14.25">
      <c r="A437" s="74" t="e">
        <f t="shared" si="6"/>
        <v>#REF!</v>
      </c>
      <c r="B437" s="63" t="e">
        <f>#REF!</f>
        <v>#REF!</v>
      </c>
      <c r="C437" s="60" t="s">
        <v>105</v>
      </c>
      <c r="D437" s="48" t="s">
        <v>63</v>
      </c>
      <c r="E437" s="48" t="s">
        <v>18</v>
      </c>
      <c r="F437" s="65" t="e">
        <f>IF(#REF!="XXXXX",0,#REF!)</f>
        <v>#REF!</v>
      </c>
      <c r="G437" s="70"/>
      <c r="H437" s="70"/>
      <c r="I437" s="69">
        <v>46</v>
      </c>
      <c r="J437" s="63">
        <v>5</v>
      </c>
    </row>
    <row r="438" spans="1:10" s="48" customFormat="1" ht="14.25">
      <c r="A438" s="74" t="e">
        <f t="shared" si="6"/>
        <v>#REF!</v>
      </c>
      <c r="B438" s="63" t="e">
        <f>#REF!</f>
        <v>#REF!</v>
      </c>
      <c r="C438" s="60" t="s">
        <v>105</v>
      </c>
      <c r="D438" s="48" t="s">
        <v>63</v>
      </c>
      <c r="E438" s="48" t="s">
        <v>18</v>
      </c>
      <c r="F438" s="65" t="e">
        <f>IF(#REF!="XXXXX",0,#REF!)</f>
        <v>#REF!</v>
      </c>
      <c r="G438" s="70"/>
      <c r="H438" s="70"/>
      <c r="I438" s="69">
        <v>46</v>
      </c>
      <c r="J438" s="63">
        <v>7</v>
      </c>
    </row>
    <row r="439" spans="1:10" s="48" customFormat="1" ht="14.25">
      <c r="A439" s="74" t="e">
        <f t="shared" si="6"/>
        <v>#REF!</v>
      </c>
      <c r="B439" s="63" t="e">
        <f>#REF!</f>
        <v>#REF!</v>
      </c>
      <c r="C439" s="60" t="s">
        <v>105</v>
      </c>
      <c r="D439" s="48" t="s">
        <v>63</v>
      </c>
      <c r="E439" s="48" t="s">
        <v>18</v>
      </c>
      <c r="F439" s="65" t="e">
        <f>IF(#REF!="XXXXX",0,#REF!)</f>
        <v>#REF!</v>
      </c>
      <c r="G439" s="70"/>
      <c r="H439" s="70"/>
      <c r="I439" s="69">
        <v>46</v>
      </c>
      <c r="J439" s="63">
        <v>8</v>
      </c>
    </row>
    <row r="440" spans="1:10" s="48" customFormat="1" ht="14.25">
      <c r="A440" s="74" t="e">
        <f t="shared" si="6"/>
        <v>#REF!</v>
      </c>
      <c r="B440" s="63" t="e">
        <f>#REF!</f>
        <v>#REF!</v>
      </c>
      <c r="C440" s="60" t="s">
        <v>105</v>
      </c>
      <c r="D440" s="48" t="s">
        <v>63</v>
      </c>
      <c r="E440" s="48" t="s">
        <v>18</v>
      </c>
      <c r="F440" s="65" t="e">
        <f>IF(#REF!="XXXXX",0,#REF!)</f>
        <v>#REF!</v>
      </c>
      <c r="G440" s="70"/>
      <c r="H440" s="70"/>
      <c r="I440" s="69">
        <v>46</v>
      </c>
      <c r="J440" s="63">
        <v>9</v>
      </c>
    </row>
    <row r="441" spans="1:10" s="48" customFormat="1" ht="14.25">
      <c r="A441" s="74" t="e">
        <f t="shared" si="6"/>
        <v>#REF!</v>
      </c>
      <c r="B441" s="63" t="e">
        <f>#REF!</f>
        <v>#REF!</v>
      </c>
      <c r="C441" s="60" t="s">
        <v>128</v>
      </c>
      <c r="D441" s="48" t="s">
        <v>63</v>
      </c>
      <c r="E441" s="48" t="s">
        <v>18</v>
      </c>
      <c r="F441" s="65" t="e">
        <f>IF(#REF!="XXXXX",0,#REF!)</f>
        <v>#REF!</v>
      </c>
      <c r="G441" s="70"/>
      <c r="H441" s="70"/>
      <c r="I441" s="69">
        <v>48</v>
      </c>
      <c r="J441" s="63">
        <v>0</v>
      </c>
    </row>
    <row r="442" spans="1:10" s="48" customFormat="1" ht="14.25">
      <c r="A442" s="74" t="e">
        <f t="shared" si="6"/>
        <v>#REF!</v>
      </c>
      <c r="B442" s="63" t="e">
        <f>#REF!</f>
        <v>#REF!</v>
      </c>
      <c r="C442" s="60" t="s">
        <v>128</v>
      </c>
      <c r="D442" s="48" t="s">
        <v>63</v>
      </c>
      <c r="E442" s="48" t="s">
        <v>18</v>
      </c>
      <c r="F442" s="65" t="e">
        <f>IF(#REF!="XXXXX",0,#REF!)</f>
        <v>#REF!</v>
      </c>
      <c r="G442" s="70"/>
      <c r="H442" s="70"/>
      <c r="I442" s="69">
        <v>48</v>
      </c>
      <c r="J442" s="63">
        <v>1</v>
      </c>
    </row>
    <row r="443" spans="1:10" s="48" customFormat="1" ht="14.25">
      <c r="A443" s="74" t="e">
        <f t="shared" si="6"/>
        <v>#REF!</v>
      </c>
      <c r="B443" s="63" t="e">
        <f>#REF!</f>
        <v>#REF!</v>
      </c>
      <c r="C443" s="60" t="s">
        <v>128</v>
      </c>
      <c r="D443" s="48" t="s">
        <v>63</v>
      </c>
      <c r="E443" s="48" t="s">
        <v>18</v>
      </c>
      <c r="F443" s="65" t="e">
        <f>IF(#REF!="XXXXX",0,#REF!)</f>
        <v>#REF!</v>
      </c>
      <c r="G443" s="70"/>
      <c r="H443" s="70"/>
      <c r="I443" s="69">
        <v>48</v>
      </c>
      <c r="J443" s="63">
        <v>2</v>
      </c>
    </row>
    <row r="444" spans="1:10" s="48" customFormat="1" ht="14.25">
      <c r="A444" s="74" t="e">
        <f t="shared" si="6"/>
        <v>#REF!</v>
      </c>
      <c r="B444" s="63" t="e">
        <f>#REF!</f>
        <v>#REF!</v>
      </c>
      <c r="C444" s="60" t="s">
        <v>128</v>
      </c>
      <c r="D444" s="48" t="s">
        <v>63</v>
      </c>
      <c r="E444" s="48" t="s">
        <v>18</v>
      </c>
      <c r="F444" s="65" t="e">
        <f>IF(#REF!="XXXXX",0,#REF!)</f>
        <v>#REF!</v>
      </c>
      <c r="G444" s="70"/>
      <c r="H444" s="70"/>
      <c r="I444" s="69">
        <v>48</v>
      </c>
      <c r="J444" s="63">
        <v>3</v>
      </c>
    </row>
    <row r="445" spans="1:10" s="48" customFormat="1" ht="14.25">
      <c r="A445" s="74" t="e">
        <f t="shared" si="6"/>
        <v>#REF!</v>
      </c>
      <c r="B445" s="63" t="e">
        <f>#REF!</f>
        <v>#REF!</v>
      </c>
      <c r="C445" s="60" t="s">
        <v>128</v>
      </c>
      <c r="D445" s="48" t="s">
        <v>63</v>
      </c>
      <c r="E445" s="48" t="s">
        <v>18</v>
      </c>
      <c r="F445" s="65" t="e">
        <f>IF(#REF!="XXXXX",0,#REF!)</f>
        <v>#REF!</v>
      </c>
      <c r="G445" s="70"/>
      <c r="H445" s="70"/>
      <c r="I445" s="69">
        <v>48</v>
      </c>
      <c r="J445" s="63">
        <v>4</v>
      </c>
    </row>
    <row r="446" spans="1:10" s="48" customFormat="1" ht="14.25">
      <c r="A446" s="74" t="e">
        <f t="shared" si="6"/>
        <v>#REF!</v>
      </c>
      <c r="B446" s="63" t="e">
        <f>#REF!</f>
        <v>#REF!</v>
      </c>
      <c r="C446" s="60" t="s">
        <v>128</v>
      </c>
      <c r="D446" s="48" t="s">
        <v>63</v>
      </c>
      <c r="E446" s="48" t="s">
        <v>18</v>
      </c>
      <c r="F446" s="65" t="e">
        <f>IF(#REF!="XXXXX",0,#REF!)</f>
        <v>#REF!</v>
      </c>
      <c r="G446" s="70"/>
      <c r="H446" s="70"/>
      <c r="I446" s="69">
        <v>48</v>
      </c>
      <c r="J446" s="63">
        <v>5</v>
      </c>
    </row>
    <row r="447" spans="1:10" s="48" customFormat="1" ht="14.25">
      <c r="A447" s="74" t="e">
        <f t="shared" si="6"/>
        <v>#REF!</v>
      </c>
      <c r="B447" s="63" t="e">
        <f>#REF!</f>
        <v>#REF!</v>
      </c>
      <c r="C447" s="60" t="s">
        <v>128</v>
      </c>
      <c r="D447" s="48" t="s">
        <v>63</v>
      </c>
      <c r="E447" s="48" t="s">
        <v>18</v>
      </c>
      <c r="F447" s="65" t="e">
        <f>IF(#REF!="XXXXX",0,#REF!)</f>
        <v>#REF!</v>
      </c>
      <c r="G447" s="70"/>
      <c r="H447" s="70"/>
      <c r="I447" s="69">
        <v>48</v>
      </c>
      <c r="J447" s="63">
        <v>7</v>
      </c>
    </row>
    <row r="448" spans="1:10" s="48" customFormat="1" ht="14.25">
      <c r="A448" s="74" t="e">
        <f t="shared" si="6"/>
        <v>#REF!</v>
      </c>
      <c r="B448" s="63" t="e">
        <f>#REF!</f>
        <v>#REF!</v>
      </c>
      <c r="C448" s="60" t="s">
        <v>128</v>
      </c>
      <c r="D448" s="48" t="s">
        <v>63</v>
      </c>
      <c r="E448" s="48" t="s">
        <v>18</v>
      </c>
      <c r="F448" s="65" t="e">
        <f>IF(#REF!="XXXXX",0,#REF!)</f>
        <v>#REF!</v>
      </c>
      <c r="G448" s="70"/>
      <c r="H448" s="70"/>
      <c r="I448" s="69">
        <v>48</v>
      </c>
      <c r="J448" s="63">
        <v>8</v>
      </c>
    </row>
    <row r="449" spans="1:10" s="48" customFormat="1" ht="14.25">
      <c r="A449" s="74" t="e">
        <f t="shared" si="6"/>
        <v>#REF!</v>
      </c>
      <c r="B449" s="63" t="e">
        <f>#REF!</f>
        <v>#REF!</v>
      </c>
      <c r="C449" s="60" t="s">
        <v>128</v>
      </c>
      <c r="D449" s="48" t="s">
        <v>63</v>
      </c>
      <c r="E449" s="48" t="s">
        <v>18</v>
      </c>
      <c r="F449" s="65" t="e">
        <f>IF(#REF!="XXXXX",0,#REF!)</f>
        <v>#REF!</v>
      </c>
      <c r="G449" s="70"/>
      <c r="H449" s="70"/>
      <c r="I449" s="69">
        <v>48</v>
      </c>
      <c r="J449" s="63">
        <v>9</v>
      </c>
    </row>
    <row r="450" spans="1:10" s="48" customFormat="1" ht="14.25">
      <c r="A450" s="74" t="e">
        <f t="shared" si="6"/>
        <v>#REF!</v>
      </c>
      <c r="B450" s="63" t="e">
        <f>#REF!</f>
        <v>#REF!</v>
      </c>
      <c r="C450" s="60" t="s">
        <v>106</v>
      </c>
      <c r="D450" s="48" t="s">
        <v>63</v>
      </c>
      <c r="E450" s="48" t="s">
        <v>18</v>
      </c>
      <c r="F450" s="65" t="e">
        <f>IF(#REF!="XXXXX",0,#REF!)</f>
        <v>#REF!</v>
      </c>
      <c r="G450" s="70"/>
      <c r="H450" s="70"/>
      <c r="I450" s="69">
        <v>59</v>
      </c>
      <c r="J450" s="63">
        <v>0</v>
      </c>
    </row>
    <row r="451" spans="1:10" s="48" customFormat="1" ht="14.25">
      <c r="A451" s="74" t="e">
        <f t="shared" si="6"/>
        <v>#REF!</v>
      </c>
      <c r="B451" s="63" t="e">
        <f>#REF!</f>
        <v>#REF!</v>
      </c>
      <c r="C451" s="60" t="s">
        <v>106</v>
      </c>
      <c r="D451" s="48" t="s">
        <v>63</v>
      </c>
      <c r="E451" s="48" t="s">
        <v>18</v>
      </c>
      <c r="F451" s="65" t="e">
        <f>IF(#REF!="XXXXX",0,#REF!)</f>
        <v>#REF!</v>
      </c>
      <c r="G451" s="70"/>
      <c r="H451" s="70"/>
      <c r="I451" s="69">
        <v>59</v>
      </c>
      <c r="J451" s="63">
        <v>1</v>
      </c>
    </row>
    <row r="452" spans="1:10" s="48" customFormat="1" ht="14.25">
      <c r="A452" s="74" t="e">
        <f t="shared" si="6"/>
        <v>#REF!</v>
      </c>
      <c r="B452" s="63" t="e">
        <f>#REF!</f>
        <v>#REF!</v>
      </c>
      <c r="C452" s="60" t="s">
        <v>106</v>
      </c>
      <c r="D452" s="48" t="s">
        <v>63</v>
      </c>
      <c r="E452" s="48" t="s">
        <v>18</v>
      </c>
      <c r="F452" s="65" t="e">
        <f>IF(#REF!="XXXXX",0,#REF!)</f>
        <v>#REF!</v>
      </c>
      <c r="G452" s="70"/>
      <c r="H452" s="70"/>
      <c r="I452" s="69">
        <v>59</v>
      </c>
      <c r="J452" s="63">
        <v>2</v>
      </c>
    </row>
    <row r="453" spans="1:10" s="48" customFormat="1" ht="14.25">
      <c r="A453" s="74" t="e">
        <f t="shared" ref="A453:A516" si="7">A452</f>
        <v>#REF!</v>
      </c>
      <c r="B453" s="63" t="e">
        <f>#REF!</f>
        <v>#REF!</v>
      </c>
      <c r="C453" s="60" t="s">
        <v>106</v>
      </c>
      <c r="D453" s="48" t="s">
        <v>63</v>
      </c>
      <c r="E453" s="48" t="s">
        <v>18</v>
      </c>
      <c r="F453" s="65" t="e">
        <f>IF(#REF!="XXXXX",0,#REF!)</f>
        <v>#REF!</v>
      </c>
      <c r="G453" s="70"/>
      <c r="H453" s="70"/>
      <c r="I453" s="69">
        <v>59</v>
      </c>
      <c r="J453" s="63">
        <v>3</v>
      </c>
    </row>
    <row r="454" spans="1:10" s="48" customFormat="1" ht="14.25">
      <c r="A454" s="74" t="e">
        <f t="shared" si="7"/>
        <v>#REF!</v>
      </c>
      <c r="B454" s="63" t="e">
        <f>#REF!</f>
        <v>#REF!</v>
      </c>
      <c r="C454" s="60" t="s">
        <v>106</v>
      </c>
      <c r="D454" s="48" t="s">
        <v>63</v>
      </c>
      <c r="E454" s="48" t="s">
        <v>18</v>
      </c>
      <c r="F454" s="65" t="e">
        <f>IF(#REF!="XXXXX",0,#REF!)</f>
        <v>#REF!</v>
      </c>
      <c r="G454" s="70"/>
      <c r="H454" s="70"/>
      <c r="I454" s="69">
        <v>59</v>
      </c>
      <c r="J454" s="63">
        <v>4</v>
      </c>
    </row>
    <row r="455" spans="1:10" s="48" customFormat="1" ht="14.25">
      <c r="A455" s="74" t="e">
        <f t="shared" si="7"/>
        <v>#REF!</v>
      </c>
      <c r="B455" s="63" t="e">
        <f>#REF!</f>
        <v>#REF!</v>
      </c>
      <c r="C455" s="60" t="s">
        <v>106</v>
      </c>
      <c r="D455" s="48" t="s">
        <v>63</v>
      </c>
      <c r="E455" s="48" t="s">
        <v>18</v>
      </c>
      <c r="F455" s="65" t="e">
        <f>IF(#REF!="XXXXX",0,#REF!)</f>
        <v>#REF!</v>
      </c>
      <c r="G455" s="70"/>
      <c r="H455" s="70"/>
      <c r="I455" s="69">
        <v>59</v>
      </c>
      <c r="J455" s="63">
        <v>5</v>
      </c>
    </row>
    <row r="456" spans="1:10" s="48" customFormat="1" ht="14.25">
      <c r="A456" s="74" t="e">
        <f t="shared" si="7"/>
        <v>#REF!</v>
      </c>
      <c r="B456" s="63" t="e">
        <f>#REF!</f>
        <v>#REF!</v>
      </c>
      <c r="C456" s="60" t="s">
        <v>106</v>
      </c>
      <c r="D456" s="48" t="s">
        <v>63</v>
      </c>
      <c r="E456" s="48" t="s">
        <v>18</v>
      </c>
      <c r="F456" s="65" t="e">
        <f>IF(#REF!="XXXXX",0,#REF!)</f>
        <v>#REF!</v>
      </c>
      <c r="G456" s="70"/>
      <c r="H456" s="70"/>
      <c r="I456" s="69">
        <v>59</v>
      </c>
      <c r="J456" s="63">
        <v>7</v>
      </c>
    </row>
    <row r="457" spans="1:10" s="48" customFormat="1" ht="14.25">
      <c r="A457" s="74" t="e">
        <f t="shared" si="7"/>
        <v>#REF!</v>
      </c>
      <c r="B457" s="63" t="e">
        <f>#REF!</f>
        <v>#REF!</v>
      </c>
      <c r="C457" s="60" t="s">
        <v>106</v>
      </c>
      <c r="D457" s="48" t="s">
        <v>63</v>
      </c>
      <c r="E457" s="48" t="s">
        <v>18</v>
      </c>
      <c r="F457" s="65" t="e">
        <f>IF(#REF!="XXXXX",0,#REF!)</f>
        <v>#REF!</v>
      </c>
      <c r="G457" s="70"/>
      <c r="H457" s="70"/>
      <c r="I457" s="69">
        <v>59</v>
      </c>
      <c r="J457" s="63">
        <v>8</v>
      </c>
    </row>
    <row r="458" spans="1:10" s="48" customFormat="1" ht="14.25">
      <c r="A458" s="74" t="e">
        <f t="shared" si="7"/>
        <v>#REF!</v>
      </c>
      <c r="B458" s="63" t="e">
        <f>#REF!</f>
        <v>#REF!</v>
      </c>
      <c r="C458" s="60" t="s">
        <v>106</v>
      </c>
      <c r="D458" s="48" t="s">
        <v>63</v>
      </c>
      <c r="E458" s="48" t="s">
        <v>18</v>
      </c>
      <c r="F458" s="65" t="e">
        <f>IF(#REF!="XXXXX",0,#REF!)</f>
        <v>#REF!</v>
      </c>
      <c r="G458" s="70"/>
      <c r="H458" s="70"/>
      <c r="I458" s="69">
        <v>59</v>
      </c>
      <c r="J458" s="63">
        <v>9</v>
      </c>
    </row>
    <row r="459" spans="1:10" s="48" customFormat="1" ht="14.25">
      <c r="A459" s="74" t="e">
        <f t="shared" si="7"/>
        <v>#REF!</v>
      </c>
      <c r="B459" s="63" t="e">
        <f>#REF!</f>
        <v>#REF!</v>
      </c>
      <c r="C459" s="61" t="s">
        <v>129</v>
      </c>
      <c r="D459" s="48" t="s">
        <v>64</v>
      </c>
      <c r="E459" s="48" t="s">
        <v>18</v>
      </c>
      <c r="F459" s="65" t="e">
        <f>IF(#REF!="XXXXX",0,#REF!)</f>
        <v>#REF!</v>
      </c>
      <c r="G459" s="70"/>
      <c r="H459" s="70"/>
      <c r="I459" s="69">
        <v>62</v>
      </c>
      <c r="J459" s="63">
        <v>0</v>
      </c>
    </row>
    <row r="460" spans="1:10" s="48" customFormat="1" ht="14.25">
      <c r="A460" s="74" t="e">
        <f t="shared" si="7"/>
        <v>#REF!</v>
      </c>
      <c r="B460" s="63" t="e">
        <f>#REF!</f>
        <v>#REF!</v>
      </c>
      <c r="C460" s="61" t="s">
        <v>129</v>
      </c>
      <c r="D460" s="48" t="s">
        <v>64</v>
      </c>
      <c r="E460" s="48" t="s">
        <v>18</v>
      </c>
      <c r="F460" s="65" t="e">
        <f>IF(#REF!="XXXXX",0,#REF!)</f>
        <v>#REF!</v>
      </c>
      <c r="G460" s="70"/>
      <c r="H460" s="70"/>
      <c r="I460" s="69">
        <v>62</v>
      </c>
      <c r="J460" s="63">
        <v>1</v>
      </c>
    </row>
    <row r="461" spans="1:10" s="48" customFormat="1" ht="14.25">
      <c r="A461" s="74" t="e">
        <f t="shared" si="7"/>
        <v>#REF!</v>
      </c>
      <c r="B461" s="63" t="e">
        <f>#REF!</f>
        <v>#REF!</v>
      </c>
      <c r="C461" s="61" t="s">
        <v>129</v>
      </c>
      <c r="D461" s="48" t="s">
        <v>64</v>
      </c>
      <c r="E461" s="48" t="s">
        <v>18</v>
      </c>
      <c r="F461" s="65" t="e">
        <f>IF(#REF!="XXXXX",0,#REF!)</f>
        <v>#REF!</v>
      </c>
      <c r="G461" s="70"/>
      <c r="H461" s="70"/>
      <c r="I461" s="69">
        <v>62</v>
      </c>
      <c r="J461" s="63">
        <v>2</v>
      </c>
    </row>
    <row r="462" spans="1:10" s="48" customFormat="1" ht="14.25">
      <c r="A462" s="74" t="e">
        <f t="shared" si="7"/>
        <v>#REF!</v>
      </c>
      <c r="B462" s="63" t="e">
        <f>#REF!</f>
        <v>#REF!</v>
      </c>
      <c r="C462" s="61" t="s">
        <v>129</v>
      </c>
      <c r="D462" s="48" t="s">
        <v>64</v>
      </c>
      <c r="E462" s="48" t="s">
        <v>18</v>
      </c>
      <c r="F462" s="65" t="e">
        <f>IF(#REF!="XXXXX",0,#REF!)</f>
        <v>#REF!</v>
      </c>
      <c r="G462" s="70"/>
      <c r="H462" s="70"/>
      <c r="I462" s="69">
        <v>62</v>
      </c>
      <c r="J462" s="63">
        <v>3</v>
      </c>
    </row>
    <row r="463" spans="1:10" s="48" customFormat="1" ht="14.25">
      <c r="A463" s="74" t="e">
        <f t="shared" si="7"/>
        <v>#REF!</v>
      </c>
      <c r="B463" s="63" t="e">
        <f>#REF!</f>
        <v>#REF!</v>
      </c>
      <c r="C463" s="61" t="s">
        <v>129</v>
      </c>
      <c r="D463" s="48" t="s">
        <v>64</v>
      </c>
      <c r="E463" s="48" t="s">
        <v>18</v>
      </c>
      <c r="F463" s="65" t="e">
        <f>IF(#REF!="XXXXX",0,#REF!)</f>
        <v>#REF!</v>
      </c>
      <c r="G463" s="70"/>
      <c r="H463" s="70"/>
      <c r="I463" s="69">
        <v>62</v>
      </c>
      <c r="J463" s="63">
        <v>4</v>
      </c>
    </row>
    <row r="464" spans="1:10" s="48" customFormat="1" ht="14.25">
      <c r="A464" s="74" t="e">
        <f t="shared" si="7"/>
        <v>#REF!</v>
      </c>
      <c r="B464" s="63" t="e">
        <f>#REF!</f>
        <v>#REF!</v>
      </c>
      <c r="C464" s="61" t="s">
        <v>129</v>
      </c>
      <c r="D464" s="48" t="s">
        <v>64</v>
      </c>
      <c r="E464" s="48" t="s">
        <v>18</v>
      </c>
      <c r="F464" s="65" t="e">
        <f>IF(#REF!="XXXXX",0,#REF!)</f>
        <v>#REF!</v>
      </c>
      <c r="G464" s="70"/>
      <c r="H464" s="70"/>
      <c r="I464" s="69">
        <v>62</v>
      </c>
      <c r="J464" s="63">
        <v>5</v>
      </c>
    </row>
    <row r="465" spans="1:10" s="48" customFormat="1" ht="14.25">
      <c r="A465" s="74" t="e">
        <f t="shared" si="7"/>
        <v>#REF!</v>
      </c>
      <c r="B465" s="63" t="e">
        <f>#REF!</f>
        <v>#REF!</v>
      </c>
      <c r="C465" s="61" t="s">
        <v>129</v>
      </c>
      <c r="D465" s="48" t="s">
        <v>64</v>
      </c>
      <c r="E465" s="48" t="s">
        <v>18</v>
      </c>
      <c r="F465" s="65" t="e">
        <f>IF(#REF!="XXXXX",0,#REF!)</f>
        <v>#REF!</v>
      </c>
      <c r="G465" s="70"/>
      <c r="H465" s="70"/>
      <c r="I465" s="69">
        <v>62</v>
      </c>
      <c r="J465" s="63">
        <v>7</v>
      </c>
    </row>
    <row r="466" spans="1:10" s="48" customFormat="1" ht="14.25">
      <c r="A466" s="74" t="e">
        <f t="shared" si="7"/>
        <v>#REF!</v>
      </c>
      <c r="B466" s="63" t="e">
        <f>#REF!</f>
        <v>#REF!</v>
      </c>
      <c r="C466" s="61" t="s">
        <v>129</v>
      </c>
      <c r="D466" s="48" t="s">
        <v>64</v>
      </c>
      <c r="E466" s="48" t="s">
        <v>18</v>
      </c>
      <c r="F466" s="65" t="e">
        <f>IF(#REF!="XXXXX",0,#REF!)</f>
        <v>#REF!</v>
      </c>
      <c r="G466" s="70"/>
      <c r="H466" s="70"/>
      <c r="I466" s="69">
        <v>62</v>
      </c>
      <c r="J466" s="63">
        <v>8</v>
      </c>
    </row>
    <row r="467" spans="1:10" s="48" customFormat="1" ht="14.25">
      <c r="A467" s="74" t="e">
        <f t="shared" si="7"/>
        <v>#REF!</v>
      </c>
      <c r="B467" s="63" t="e">
        <f>#REF!</f>
        <v>#REF!</v>
      </c>
      <c r="C467" s="61" t="s">
        <v>129</v>
      </c>
      <c r="D467" s="48" t="s">
        <v>64</v>
      </c>
      <c r="E467" s="48" t="s">
        <v>18</v>
      </c>
      <c r="F467" s="65" t="e">
        <f>IF(#REF!="XXXXX",0,#REF!)</f>
        <v>#REF!</v>
      </c>
      <c r="G467" s="70"/>
      <c r="H467" s="70"/>
      <c r="I467" s="69">
        <v>62</v>
      </c>
      <c r="J467" s="63">
        <v>9</v>
      </c>
    </row>
    <row r="468" spans="1:10" s="48" customFormat="1" ht="14.25">
      <c r="A468" s="74" t="e">
        <f t="shared" si="7"/>
        <v>#REF!</v>
      </c>
      <c r="B468" s="63" t="e">
        <f>#REF!</f>
        <v>#REF!</v>
      </c>
      <c r="C468" s="61" t="s">
        <v>130</v>
      </c>
      <c r="D468" s="48" t="s">
        <v>64</v>
      </c>
      <c r="E468" s="48" t="s">
        <v>18</v>
      </c>
      <c r="F468" s="65" t="e">
        <f>IF(#REF!="XXXXX",0,#REF!)</f>
        <v>#REF!</v>
      </c>
      <c r="G468" s="70"/>
      <c r="H468" s="70"/>
      <c r="I468" s="69">
        <v>64</v>
      </c>
      <c r="J468" s="63">
        <v>0</v>
      </c>
    </row>
    <row r="469" spans="1:10" s="48" customFormat="1" ht="14.25">
      <c r="A469" s="74" t="e">
        <f t="shared" si="7"/>
        <v>#REF!</v>
      </c>
      <c r="B469" s="63" t="e">
        <f>#REF!</f>
        <v>#REF!</v>
      </c>
      <c r="C469" s="61" t="s">
        <v>130</v>
      </c>
      <c r="D469" s="48" t="s">
        <v>64</v>
      </c>
      <c r="E469" s="48" t="s">
        <v>18</v>
      </c>
      <c r="F469" s="65" t="e">
        <f>IF(#REF!="XXXXX",0,#REF!)</f>
        <v>#REF!</v>
      </c>
      <c r="G469" s="70"/>
      <c r="H469" s="70"/>
      <c r="I469" s="69">
        <v>64</v>
      </c>
      <c r="J469" s="63">
        <v>1</v>
      </c>
    </row>
    <row r="470" spans="1:10" s="48" customFormat="1" ht="14.25">
      <c r="A470" s="74" t="e">
        <f t="shared" si="7"/>
        <v>#REF!</v>
      </c>
      <c r="B470" s="63" t="e">
        <f>#REF!</f>
        <v>#REF!</v>
      </c>
      <c r="C470" s="61" t="s">
        <v>130</v>
      </c>
      <c r="D470" s="48" t="s">
        <v>64</v>
      </c>
      <c r="E470" s="48" t="s">
        <v>18</v>
      </c>
      <c r="F470" s="65" t="e">
        <f>IF(#REF!="XXXXX",0,#REF!)</f>
        <v>#REF!</v>
      </c>
      <c r="G470" s="70"/>
      <c r="H470" s="70"/>
      <c r="I470" s="69">
        <v>64</v>
      </c>
      <c r="J470" s="63">
        <v>2</v>
      </c>
    </row>
    <row r="471" spans="1:10" s="48" customFormat="1" ht="14.25">
      <c r="A471" s="74" t="e">
        <f t="shared" si="7"/>
        <v>#REF!</v>
      </c>
      <c r="B471" s="63" t="e">
        <f>#REF!</f>
        <v>#REF!</v>
      </c>
      <c r="C471" s="61" t="s">
        <v>130</v>
      </c>
      <c r="D471" s="48" t="s">
        <v>64</v>
      </c>
      <c r="E471" s="48" t="s">
        <v>18</v>
      </c>
      <c r="F471" s="65" t="e">
        <f>IF(#REF!="XXXXX",0,#REF!)</f>
        <v>#REF!</v>
      </c>
      <c r="G471" s="70"/>
      <c r="H471" s="70"/>
      <c r="I471" s="69">
        <v>64</v>
      </c>
      <c r="J471" s="63">
        <v>3</v>
      </c>
    </row>
    <row r="472" spans="1:10" s="48" customFormat="1" ht="14.25">
      <c r="A472" s="74" t="e">
        <f t="shared" si="7"/>
        <v>#REF!</v>
      </c>
      <c r="B472" s="63" t="e">
        <f>#REF!</f>
        <v>#REF!</v>
      </c>
      <c r="C472" s="61" t="s">
        <v>130</v>
      </c>
      <c r="D472" s="48" t="s">
        <v>64</v>
      </c>
      <c r="E472" s="48" t="s">
        <v>18</v>
      </c>
      <c r="F472" s="65" t="e">
        <f>IF(#REF!="XXXXX",0,#REF!)</f>
        <v>#REF!</v>
      </c>
      <c r="G472" s="70"/>
      <c r="H472" s="70"/>
      <c r="I472" s="69">
        <v>64</v>
      </c>
      <c r="J472" s="63">
        <v>4</v>
      </c>
    </row>
    <row r="473" spans="1:10" s="48" customFormat="1" ht="14.25">
      <c r="A473" s="74" t="e">
        <f t="shared" si="7"/>
        <v>#REF!</v>
      </c>
      <c r="B473" s="63" t="e">
        <f>#REF!</f>
        <v>#REF!</v>
      </c>
      <c r="C473" s="61" t="s">
        <v>130</v>
      </c>
      <c r="D473" s="48" t="s">
        <v>64</v>
      </c>
      <c r="E473" s="48" t="s">
        <v>18</v>
      </c>
      <c r="F473" s="65" t="e">
        <f>IF(#REF!="XXXXX",0,#REF!)</f>
        <v>#REF!</v>
      </c>
      <c r="G473" s="70"/>
      <c r="H473" s="70"/>
      <c r="I473" s="69">
        <v>64</v>
      </c>
      <c r="J473" s="63">
        <v>5</v>
      </c>
    </row>
    <row r="474" spans="1:10" s="48" customFormat="1" ht="14.25">
      <c r="A474" s="74" t="e">
        <f t="shared" si="7"/>
        <v>#REF!</v>
      </c>
      <c r="B474" s="63" t="e">
        <f>#REF!</f>
        <v>#REF!</v>
      </c>
      <c r="C474" s="61" t="s">
        <v>130</v>
      </c>
      <c r="D474" s="48" t="s">
        <v>64</v>
      </c>
      <c r="E474" s="48" t="s">
        <v>18</v>
      </c>
      <c r="F474" s="65" t="e">
        <f>IF(#REF!="XXXXX",0,#REF!)</f>
        <v>#REF!</v>
      </c>
      <c r="G474" s="70"/>
      <c r="H474" s="70"/>
      <c r="I474" s="69">
        <v>64</v>
      </c>
      <c r="J474" s="63">
        <v>7</v>
      </c>
    </row>
    <row r="475" spans="1:10" s="48" customFormat="1" ht="14.25">
      <c r="A475" s="74" t="e">
        <f t="shared" si="7"/>
        <v>#REF!</v>
      </c>
      <c r="B475" s="63" t="e">
        <f>#REF!</f>
        <v>#REF!</v>
      </c>
      <c r="C475" s="61" t="s">
        <v>130</v>
      </c>
      <c r="D475" s="48" t="s">
        <v>64</v>
      </c>
      <c r="E475" s="48" t="s">
        <v>18</v>
      </c>
      <c r="F475" s="65" t="e">
        <f>IF(#REF!="XXXXX",0,#REF!)</f>
        <v>#REF!</v>
      </c>
      <c r="G475" s="70"/>
      <c r="H475" s="70"/>
      <c r="I475" s="69">
        <v>64</v>
      </c>
      <c r="J475" s="63">
        <v>8</v>
      </c>
    </row>
    <row r="476" spans="1:10" s="48" customFormat="1" ht="14.25">
      <c r="A476" s="74" t="e">
        <f t="shared" si="7"/>
        <v>#REF!</v>
      </c>
      <c r="B476" s="63" t="e">
        <f>#REF!</f>
        <v>#REF!</v>
      </c>
      <c r="C476" s="61" t="s">
        <v>130</v>
      </c>
      <c r="D476" s="48" t="s">
        <v>64</v>
      </c>
      <c r="E476" s="48" t="s">
        <v>18</v>
      </c>
      <c r="F476" s="65" t="e">
        <f>IF(#REF!="XXXXX",0,#REF!)</f>
        <v>#REF!</v>
      </c>
      <c r="G476" s="70"/>
      <c r="H476" s="70"/>
      <c r="I476" s="69">
        <v>64</v>
      </c>
      <c r="J476" s="63">
        <v>9</v>
      </c>
    </row>
    <row r="477" spans="1:10" s="48" customFormat="1" ht="14.25">
      <c r="A477" s="74" t="e">
        <f t="shared" si="7"/>
        <v>#REF!</v>
      </c>
      <c r="B477" s="63" t="e">
        <f>#REF!</f>
        <v>#REF!</v>
      </c>
      <c r="C477" s="61" t="s">
        <v>131</v>
      </c>
      <c r="D477" s="48" t="s">
        <v>64</v>
      </c>
      <c r="E477" s="48" t="s">
        <v>18</v>
      </c>
      <c r="F477" s="65" t="e">
        <f>IF(#REF!="XXXXX",0,#REF!)</f>
        <v>#REF!</v>
      </c>
      <c r="G477" s="70"/>
      <c r="H477" s="70"/>
      <c r="I477" s="69">
        <v>66</v>
      </c>
      <c r="J477" s="63">
        <v>0</v>
      </c>
    </row>
    <row r="478" spans="1:10" s="48" customFormat="1" ht="14.25">
      <c r="A478" s="74" t="e">
        <f t="shared" si="7"/>
        <v>#REF!</v>
      </c>
      <c r="B478" s="63" t="e">
        <f>#REF!</f>
        <v>#REF!</v>
      </c>
      <c r="C478" s="61" t="s">
        <v>131</v>
      </c>
      <c r="D478" s="48" t="s">
        <v>64</v>
      </c>
      <c r="E478" s="48" t="s">
        <v>18</v>
      </c>
      <c r="F478" s="65" t="e">
        <f>IF(#REF!="XXXXX",0,#REF!)</f>
        <v>#REF!</v>
      </c>
      <c r="G478" s="70"/>
      <c r="H478" s="70"/>
      <c r="I478" s="69">
        <v>66</v>
      </c>
      <c r="J478" s="63">
        <v>1</v>
      </c>
    </row>
    <row r="479" spans="1:10" s="48" customFormat="1" ht="14.25">
      <c r="A479" s="74" t="e">
        <f t="shared" si="7"/>
        <v>#REF!</v>
      </c>
      <c r="B479" s="63" t="e">
        <f>#REF!</f>
        <v>#REF!</v>
      </c>
      <c r="C479" s="61" t="s">
        <v>131</v>
      </c>
      <c r="D479" s="48" t="s">
        <v>64</v>
      </c>
      <c r="E479" s="48" t="s">
        <v>18</v>
      </c>
      <c r="F479" s="65" t="e">
        <f>IF(#REF!="XXXXX",0,#REF!)</f>
        <v>#REF!</v>
      </c>
      <c r="G479" s="70"/>
      <c r="H479" s="70"/>
      <c r="I479" s="69">
        <v>66</v>
      </c>
      <c r="J479" s="63">
        <v>2</v>
      </c>
    </row>
    <row r="480" spans="1:10" s="48" customFormat="1" ht="14.25">
      <c r="A480" s="74" t="e">
        <f t="shared" si="7"/>
        <v>#REF!</v>
      </c>
      <c r="B480" s="63" t="e">
        <f>#REF!</f>
        <v>#REF!</v>
      </c>
      <c r="C480" s="61" t="s">
        <v>131</v>
      </c>
      <c r="D480" s="48" t="s">
        <v>64</v>
      </c>
      <c r="E480" s="48" t="s">
        <v>18</v>
      </c>
      <c r="F480" s="65" t="e">
        <f>IF(#REF!="XXXXX",0,#REF!)</f>
        <v>#REF!</v>
      </c>
      <c r="G480" s="70"/>
      <c r="H480" s="70"/>
      <c r="I480" s="69">
        <v>66</v>
      </c>
      <c r="J480" s="63">
        <v>3</v>
      </c>
    </row>
    <row r="481" spans="1:10" s="48" customFormat="1" ht="14.25">
      <c r="A481" s="74" t="e">
        <f t="shared" si="7"/>
        <v>#REF!</v>
      </c>
      <c r="B481" s="63" t="e">
        <f>#REF!</f>
        <v>#REF!</v>
      </c>
      <c r="C481" s="61" t="s">
        <v>131</v>
      </c>
      <c r="D481" s="48" t="s">
        <v>64</v>
      </c>
      <c r="E481" s="48" t="s">
        <v>18</v>
      </c>
      <c r="F481" s="65" t="e">
        <f>IF(#REF!="XXXXX",0,#REF!)</f>
        <v>#REF!</v>
      </c>
      <c r="G481" s="70"/>
      <c r="H481" s="70"/>
      <c r="I481" s="69">
        <v>66</v>
      </c>
      <c r="J481" s="63">
        <v>4</v>
      </c>
    </row>
    <row r="482" spans="1:10" s="48" customFormat="1" ht="14.25">
      <c r="A482" s="74" t="e">
        <f t="shared" si="7"/>
        <v>#REF!</v>
      </c>
      <c r="B482" s="63" t="e">
        <f>#REF!</f>
        <v>#REF!</v>
      </c>
      <c r="C482" s="61" t="s">
        <v>131</v>
      </c>
      <c r="D482" s="48" t="s">
        <v>64</v>
      </c>
      <c r="E482" s="48" t="s">
        <v>18</v>
      </c>
      <c r="F482" s="65" t="e">
        <f>IF(#REF!="XXXXX",0,#REF!)</f>
        <v>#REF!</v>
      </c>
      <c r="G482" s="70"/>
      <c r="H482" s="70"/>
      <c r="I482" s="69">
        <v>66</v>
      </c>
      <c r="J482" s="63">
        <v>5</v>
      </c>
    </row>
    <row r="483" spans="1:10" s="48" customFormat="1" ht="14.25">
      <c r="A483" s="74" t="e">
        <f t="shared" si="7"/>
        <v>#REF!</v>
      </c>
      <c r="B483" s="63" t="e">
        <f>#REF!</f>
        <v>#REF!</v>
      </c>
      <c r="C483" s="61" t="s">
        <v>131</v>
      </c>
      <c r="D483" s="48" t="s">
        <v>64</v>
      </c>
      <c r="E483" s="48" t="s">
        <v>18</v>
      </c>
      <c r="F483" s="65" t="e">
        <f>IF(#REF!="XXXXX",0,#REF!)</f>
        <v>#REF!</v>
      </c>
      <c r="G483" s="70"/>
      <c r="H483" s="70"/>
      <c r="I483" s="69">
        <v>66</v>
      </c>
      <c r="J483" s="63">
        <v>7</v>
      </c>
    </row>
    <row r="484" spans="1:10" s="48" customFormat="1" ht="14.25">
      <c r="A484" s="74" t="e">
        <f t="shared" si="7"/>
        <v>#REF!</v>
      </c>
      <c r="B484" s="63" t="e">
        <f>#REF!</f>
        <v>#REF!</v>
      </c>
      <c r="C484" s="61" t="s">
        <v>131</v>
      </c>
      <c r="D484" s="48" t="s">
        <v>64</v>
      </c>
      <c r="E484" s="48" t="s">
        <v>18</v>
      </c>
      <c r="F484" s="65" t="e">
        <f>IF(#REF!="XXXXX",0,#REF!)</f>
        <v>#REF!</v>
      </c>
      <c r="G484" s="70"/>
      <c r="H484" s="70"/>
      <c r="I484" s="69">
        <v>66</v>
      </c>
      <c r="J484" s="63">
        <v>8</v>
      </c>
    </row>
    <row r="485" spans="1:10" s="48" customFormat="1" ht="14.25">
      <c r="A485" s="74" t="e">
        <f t="shared" si="7"/>
        <v>#REF!</v>
      </c>
      <c r="B485" s="63" t="e">
        <f>#REF!</f>
        <v>#REF!</v>
      </c>
      <c r="C485" s="61" t="s">
        <v>131</v>
      </c>
      <c r="D485" s="48" t="s">
        <v>64</v>
      </c>
      <c r="E485" s="48" t="s">
        <v>18</v>
      </c>
      <c r="F485" s="65" t="e">
        <f>IF(#REF!="XXXXX",0,#REF!)</f>
        <v>#REF!</v>
      </c>
      <c r="G485" s="70"/>
      <c r="H485" s="70"/>
      <c r="I485" s="69">
        <v>66</v>
      </c>
      <c r="J485" s="63">
        <v>9</v>
      </c>
    </row>
    <row r="486" spans="1:10" s="48" customFormat="1" ht="14.25">
      <c r="A486" s="74" t="e">
        <f t="shared" si="7"/>
        <v>#REF!</v>
      </c>
      <c r="B486" s="63" t="e">
        <f>#REF!</f>
        <v>#REF!</v>
      </c>
      <c r="C486" s="61" t="s">
        <v>132</v>
      </c>
      <c r="D486" s="48" t="s">
        <v>64</v>
      </c>
      <c r="E486" s="48" t="s">
        <v>18</v>
      </c>
      <c r="F486" s="65" t="e">
        <f>IF(#REF!="XXXXX",0,#REF!)</f>
        <v>#REF!</v>
      </c>
      <c r="G486" s="70"/>
      <c r="H486" s="70"/>
      <c r="I486" s="69">
        <v>68</v>
      </c>
      <c r="J486" s="63">
        <v>0</v>
      </c>
    </row>
    <row r="487" spans="1:10" s="48" customFormat="1" ht="14.25">
      <c r="A487" s="74" t="e">
        <f t="shared" si="7"/>
        <v>#REF!</v>
      </c>
      <c r="B487" s="63" t="e">
        <f>#REF!</f>
        <v>#REF!</v>
      </c>
      <c r="C487" s="61" t="s">
        <v>132</v>
      </c>
      <c r="D487" s="48" t="s">
        <v>64</v>
      </c>
      <c r="E487" s="48" t="s">
        <v>18</v>
      </c>
      <c r="F487" s="65" t="e">
        <f>IF(#REF!="XXXXX",0,#REF!)</f>
        <v>#REF!</v>
      </c>
      <c r="G487" s="70"/>
      <c r="H487" s="70"/>
      <c r="I487" s="69">
        <v>68</v>
      </c>
      <c r="J487" s="63">
        <v>1</v>
      </c>
    </row>
    <row r="488" spans="1:10" s="48" customFormat="1" ht="14.25">
      <c r="A488" s="74" t="e">
        <f t="shared" si="7"/>
        <v>#REF!</v>
      </c>
      <c r="B488" s="63" t="e">
        <f>#REF!</f>
        <v>#REF!</v>
      </c>
      <c r="C488" s="61" t="s">
        <v>132</v>
      </c>
      <c r="D488" s="48" t="s">
        <v>64</v>
      </c>
      <c r="E488" s="48" t="s">
        <v>18</v>
      </c>
      <c r="F488" s="65" t="e">
        <f>IF(#REF!="XXXXX",0,#REF!)</f>
        <v>#REF!</v>
      </c>
      <c r="G488" s="70"/>
      <c r="H488" s="70"/>
      <c r="I488" s="69">
        <v>68</v>
      </c>
      <c r="J488" s="63">
        <v>2</v>
      </c>
    </row>
    <row r="489" spans="1:10" s="48" customFormat="1" ht="14.25">
      <c r="A489" s="74" t="e">
        <f t="shared" si="7"/>
        <v>#REF!</v>
      </c>
      <c r="B489" s="63" t="e">
        <f>#REF!</f>
        <v>#REF!</v>
      </c>
      <c r="C489" s="61" t="s">
        <v>132</v>
      </c>
      <c r="D489" s="48" t="s">
        <v>64</v>
      </c>
      <c r="E489" s="48" t="s">
        <v>18</v>
      </c>
      <c r="F489" s="65" t="e">
        <f>IF(#REF!="XXXXX",0,#REF!)</f>
        <v>#REF!</v>
      </c>
      <c r="G489" s="70"/>
      <c r="H489" s="70"/>
      <c r="I489" s="69">
        <v>68</v>
      </c>
      <c r="J489" s="63">
        <v>3</v>
      </c>
    </row>
    <row r="490" spans="1:10" s="48" customFormat="1" ht="14.25">
      <c r="A490" s="74" t="e">
        <f t="shared" si="7"/>
        <v>#REF!</v>
      </c>
      <c r="B490" s="63" t="e">
        <f>#REF!</f>
        <v>#REF!</v>
      </c>
      <c r="C490" s="61" t="s">
        <v>132</v>
      </c>
      <c r="D490" s="48" t="s">
        <v>64</v>
      </c>
      <c r="E490" s="48" t="s">
        <v>18</v>
      </c>
      <c r="F490" s="65" t="e">
        <f>IF(#REF!="XXXXX",0,#REF!)</f>
        <v>#REF!</v>
      </c>
      <c r="G490" s="70"/>
      <c r="H490" s="70"/>
      <c r="I490" s="69">
        <v>68</v>
      </c>
      <c r="J490" s="63">
        <v>4</v>
      </c>
    </row>
    <row r="491" spans="1:10" s="48" customFormat="1" ht="14.25">
      <c r="A491" s="74" t="e">
        <f t="shared" si="7"/>
        <v>#REF!</v>
      </c>
      <c r="B491" s="63" t="e">
        <f>#REF!</f>
        <v>#REF!</v>
      </c>
      <c r="C491" s="61" t="s">
        <v>132</v>
      </c>
      <c r="D491" s="48" t="s">
        <v>64</v>
      </c>
      <c r="E491" s="48" t="s">
        <v>18</v>
      </c>
      <c r="F491" s="65" t="e">
        <f>IF(#REF!="XXXXX",0,#REF!)</f>
        <v>#REF!</v>
      </c>
      <c r="G491" s="70"/>
      <c r="H491" s="70"/>
      <c r="I491" s="69">
        <v>68</v>
      </c>
      <c r="J491" s="63">
        <v>5</v>
      </c>
    </row>
    <row r="492" spans="1:10" s="48" customFormat="1" ht="14.25">
      <c r="A492" s="74" t="e">
        <f t="shared" si="7"/>
        <v>#REF!</v>
      </c>
      <c r="B492" s="63" t="e">
        <f>#REF!</f>
        <v>#REF!</v>
      </c>
      <c r="C492" s="61" t="s">
        <v>132</v>
      </c>
      <c r="D492" s="48" t="s">
        <v>64</v>
      </c>
      <c r="E492" s="48" t="s">
        <v>18</v>
      </c>
      <c r="F492" s="65" t="e">
        <f>IF(#REF!="XXXXX",0,#REF!)</f>
        <v>#REF!</v>
      </c>
      <c r="G492" s="70"/>
      <c r="H492" s="70"/>
      <c r="I492" s="69">
        <v>68</v>
      </c>
      <c r="J492" s="63">
        <v>7</v>
      </c>
    </row>
    <row r="493" spans="1:10" s="48" customFormat="1" ht="14.25">
      <c r="A493" s="74" t="e">
        <f t="shared" si="7"/>
        <v>#REF!</v>
      </c>
      <c r="B493" s="63" t="e">
        <f>#REF!</f>
        <v>#REF!</v>
      </c>
      <c r="C493" s="61" t="s">
        <v>132</v>
      </c>
      <c r="D493" s="48" t="s">
        <v>64</v>
      </c>
      <c r="E493" s="48" t="s">
        <v>18</v>
      </c>
      <c r="F493" s="65" t="e">
        <f>IF(#REF!="XXXXX",0,#REF!)</f>
        <v>#REF!</v>
      </c>
      <c r="G493" s="70"/>
      <c r="H493" s="70"/>
      <c r="I493" s="69">
        <v>68</v>
      </c>
      <c r="J493" s="63">
        <v>8</v>
      </c>
    </row>
    <row r="494" spans="1:10" s="48" customFormat="1" ht="14.25">
      <c r="A494" s="74" t="e">
        <f t="shared" si="7"/>
        <v>#REF!</v>
      </c>
      <c r="B494" s="63" t="e">
        <f>#REF!</f>
        <v>#REF!</v>
      </c>
      <c r="C494" s="61" t="s">
        <v>132</v>
      </c>
      <c r="D494" s="48" t="s">
        <v>64</v>
      </c>
      <c r="E494" s="48" t="s">
        <v>18</v>
      </c>
      <c r="F494" s="65" t="e">
        <f>IF(#REF!="XXXXX",0,#REF!)</f>
        <v>#REF!</v>
      </c>
      <c r="G494" s="70"/>
      <c r="H494" s="70"/>
      <c r="I494" s="69">
        <v>68</v>
      </c>
      <c r="J494" s="63">
        <v>9</v>
      </c>
    </row>
    <row r="495" spans="1:10" s="48" customFormat="1" ht="14.25">
      <c r="A495" s="74" t="e">
        <f t="shared" si="7"/>
        <v>#REF!</v>
      </c>
      <c r="B495" s="63" t="e">
        <f>#REF!</f>
        <v>#REF!</v>
      </c>
      <c r="C495" s="61" t="s">
        <v>133</v>
      </c>
      <c r="D495" s="48" t="s">
        <v>64</v>
      </c>
      <c r="E495" s="48" t="s">
        <v>18</v>
      </c>
      <c r="F495" s="65" t="e">
        <f>IF(#REF!="XXXXX",0,#REF!)</f>
        <v>#REF!</v>
      </c>
      <c r="G495" s="70"/>
      <c r="H495" s="70"/>
      <c r="I495" s="69">
        <v>70</v>
      </c>
      <c r="J495" s="63">
        <v>0</v>
      </c>
    </row>
    <row r="496" spans="1:10" s="48" customFormat="1" ht="14.25">
      <c r="A496" s="74" t="e">
        <f t="shared" si="7"/>
        <v>#REF!</v>
      </c>
      <c r="B496" s="63" t="e">
        <f>#REF!</f>
        <v>#REF!</v>
      </c>
      <c r="C496" s="61" t="s">
        <v>133</v>
      </c>
      <c r="D496" s="48" t="s">
        <v>64</v>
      </c>
      <c r="E496" s="48" t="s">
        <v>18</v>
      </c>
      <c r="F496" s="65" t="e">
        <f>IF(#REF!="XXXXX",0,#REF!)</f>
        <v>#REF!</v>
      </c>
      <c r="G496" s="70"/>
      <c r="H496" s="70"/>
      <c r="I496" s="69">
        <v>70</v>
      </c>
      <c r="J496" s="63">
        <v>1</v>
      </c>
    </row>
    <row r="497" spans="1:10" s="48" customFormat="1" ht="14.25">
      <c r="A497" s="74" t="e">
        <f t="shared" si="7"/>
        <v>#REF!</v>
      </c>
      <c r="B497" s="63" t="e">
        <f>#REF!</f>
        <v>#REF!</v>
      </c>
      <c r="C497" s="61" t="s">
        <v>133</v>
      </c>
      <c r="D497" s="48" t="s">
        <v>64</v>
      </c>
      <c r="E497" s="48" t="s">
        <v>18</v>
      </c>
      <c r="F497" s="65" t="e">
        <f>IF(#REF!="XXXXX",0,#REF!)</f>
        <v>#REF!</v>
      </c>
      <c r="G497" s="70"/>
      <c r="H497" s="70"/>
      <c r="I497" s="69">
        <v>70</v>
      </c>
      <c r="J497" s="63">
        <v>2</v>
      </c>
    </row>
    <row r="498" spans="1:10" s="48" customFormat="1" ht="14.25">
      <c r="A498" s="74" t="e">
        <f t="shared" si="7"/>
        <v>#REF!</v>
      </c>
      <c r="B498" s="63" t="e">
        <f>#REF!</f>
        <v>#REF!</v>
      </c>
      <c r="C498" s="61" t="s">
        <v>133</v>
      </c>
      <c r="D498" s="48" t="s">
        <v>64</v>
      </c>
      <c r="E498" s="48" t="s">
        <v>18</v>
      </c>
      <c r="F498" s="65" t="e">
        <f>IF(#REF!="XXXXX",0,#REF!)</f>
        <v>#REF!</v>
      </c>
      <c r="G498" s="70"/>
      <c r="H498" s="70"/>
      <c r="I498" s="69">
        <v>70</v>
      </c>
      <c r="J498" s="63">
        <v>3</v>
      </c>
    </row>
    <row r="499" spans="1:10" s="48" customFormat="1" ht="14.25">
      <c r="A499" s="74" t="e">
        <f t="shared" si="7"/>
        <v>#REF!</v>
      </c>
      <c r="B499" s="63" t="e">
        <f>#REF!</f>
        <v>#REF!</v>
      </c>
      <c r="C499" s="61" t="s">
        <v>133</v>
      </c>
      <c r="D499" s="48" t="s">
        <v>64</v>
      </c>
      <c r="E499" s="48" t="s">
        <v>18</v>
      </c>
      <c r="F499" s="65" t="e">
        <f>IF(#REF!="XXXXX",0,#REF!)</f>
        <v>#REF!</v>
      </c>
      <c r="G499" s="70"/>
      <c r="H499" s="70"/>
      <c r="I499" s="69">
        <v>70</v>
      </c>
      <c r="J499" s="63">
        <v>4</v>
      </c>
    </row>
    <row r="500" spans="1:10" s="48" customFormat="1" ht="14.25">
      <c r="A500" s="74" t="e">
        <f t="shared" si="7"/>
        <v>#REF!</v>
      </c>
      <c r="B500" s="63" t="e">
        <f>#REF!</f>
        <v>#REF!</v>
      </c>
      <c r="C500" s="61" t="s">
        <v>133</v>
      </c>
      <c r="D500" s="48" t="s">
        <v>64</v>
      </c>
      <c r="E500" s="48" t="s">
        <v>18</v>
      </c>
      <c r="F500" s="65" t="e">
        <f>IF(#REF!="XXXXX",0,#REF!)</f>
        <v>#REF!</v>
      </c>
      <c r="G500" s="70"/>
      <c r="H500" s="70"/>
      <c r="I500" s="69">
        <v>70</v>
      </c>
      <c r="J500" s="63">
        <v>5</v>
      </c>
    </row>
    <row r="501" spans="1:10" s="48" customFormat="1" ht="14.25">
      <c r="A501" s="74" t="e">
        <f t="shared" si="7"/>
        <v>#REF!</v>
      </c>
      <c r="B501" s="63" t="e">
        <f>#REF!</f>
        <v>#REF!</v>
      </c>
      <c r="C501" s="61" t="s">
        <v>133</v>
      </c>
      <c r="D501" s="48" t="s">
        <v>64</v>
      </c>
      <c r="E501" s="48" t="s">
        <v>18</v>
      </c>
      <c r="F501" s="65" t="e">
        <f>IF(#REF!="XXXXX",0,#REF!)</f>
        <v>#REF!</v>
      </c>
      <c r="G501" s="70"/>
      <c r="H501" s="70"/>
      <c r="I501" s="69">
        <v>70</v>
      </c>
      <c r="J501" s="63">
        <v>7</v>
      </c>
    </row>
    <row r="502" spans="1:10" s="48" customFormat="1" ht="14.25">
      <c r="A502" s="74" t="e">
        <f t="shared" si="7"/>
        <v>#REF!</v>
      </c>
      <c r="B502" s="63" t="e">
        <f>#REF!</f>
        <v>#REF!</v>
      </c>
      <c r="C502" s="61" t="s">
        <v>133</v>
      </c>
      <c r="D502" s="48" t="s">
        <v>64</v>
      </c>
      <c r="E502" s="48" t="s">
        <v>18</v>
      </c>
      <c r="F502" s="65" t="e">
        <f>IF(#REF!="XXXXX",0,#REF!)</f>
        <v>#REF!</v>
      </c>
      <c r="G502" s="70"/>
      <c r="H502" s="70"/>
      <c r="I502" s="69">
        <v>70</v>
      </c>
      <c r="J502" s="63">
        <v>8</v>
      </c>
    </row>
    <row r="503" spans="1:10" s="48" customFormat="1" ht="14.25">
      <c r="A503" s="74" t="e">
        <f t="shared" si="7"/>
        <v>#REF!</v>
      </c>
      <c r="B503" s="63" t="e">
        <f>#REF!</f>
        <v>#REF!</v>
      </c>
      <c r="C503" s="61" t="s">
        <v>133</v>
      </c>
      <c r="D503" s="48" t="s">
        <v>64</v>
      </c>
      <c r="E503" s="48" t="s">
        <v>18</v>
      </c>
      <c r="F503" s="65" t="e">
        <f>IF(#REF!="XXXXX",0,#REF!)</f>
        <v>#REF!</v>
      </c>
      <c r="G503" s="70"/>
      <c r="H503" s="70"/>
      <c r="I503" s="69">
        <v>70</v>
      </c>
      <c r="J503" s="63">
        <v>9</v>
      </c>
    </row>
    <row r="504" spans="1:10" s="48" customFormat="1" ht="14.25">
      <c r="A504" s="74" t="e">
        <f t="shared" si="7"/>
        <v>#REF!</v>
      </c>
      <c r="B504" s="63" t="e">
        <f>#REF!</f>
        <v>#REF!</v>
      </c>
      <c r="C504" s="61" t="s">
        <v>134</v>
      </c>
      <c r="D504" s="48" t="s">
        <v>64</v>
      </c>
      <c r="E504" s="48" t="s">
        <v>18</v>
      </c>
      <c r="F504" s="65" t="e">
        <f>IF(#REF!="XXXXX",0,#REF!)</f>
        <v>#REF!</v>
      </c>
      <c r="G504" s="70"/>
      <c r="H504" s="70"/>
      <c r="I504" s="69">
        <v>72</v>
      </c>
      <c r="J504" s="63">
        <v>0</v>
      </c>
    </row>
    <row r="505" spans="1:10" s="48" customFormat="1" ht="14.25">
      <c r="A505" s="74" t="e">
        <f t="shared" si="7"/>
        <v>#REF!</v>
      </c>
      <c r="B505" s="63" t="e">
        <f>#REF!</f>
        <v>#REF!</v>
      </c>
      <c r="C505" s="61" t="s">
        <v>134</v>
      </c>
      <c r="D505" s="48" t="s">
        <v>64</v>
      </c>
      <c r="E505" s="48" t="s">
        <v>18</v>
      </c>
      <c r="F505" s="65" t="e">
        <f>IF(#REF!="XXXXX",0,#REF!)</f>
        <v>#REF!</v>
      </c>
      <c r="G505" s="70"/>
      <c r="H505" s="70"/>
      <c r="I505" s="69">
        <v>72</v>
      </c>
      <c r="J505" s="63">
        <v>1</v>
      </c>
    </row>
    <row r="506" spans="1:10" s="48" customFormat="1" ht="14.25">
      <c r="A506" s="74" t="e">
        <f t="shared" si="7"/>
        <v>#REF!</v>
      </c>
      <c r="B506" s="63" t="e">
        <f>#REF!</f>
        <v>#REF!</v>
      </c>
      <c r="C506" s="61" t="s">
        <v>134</v>
      </c>
      <c r="D506" s="48" t="s">
        <v>64</v>
      </c>
      <c r="E506" s="48" t="s">
        <v>18</v>
      </c>
      <c r="F506" s="65" t="e">
        <f>IF(#REF!="XXXXX",0,#REF!)</f>
        <v>#REF!</v>
      </c>
      <c r="G506" s="70"/>
      <c r="H506" s="70"/>
      <c r="I506" s="69">
        <v>72</v>
      </c>
      <c r="J506" s="63">
        <v>2</v>
      </c>
    </row>
    <row r="507" spans="1:10" s="48" customFormat="1" ht="14.25">
      <c r="A507" s="74" t="e">
        <f t="shared" si="7"/>
        <v>#REF!</v>
      </c>
      <c r="B507" s="63" t="e">
        <f>#REF!</f>
        <v>#REF!</v>
      </c>
      <c r="C507" s="61" t="s">
        <v>134</v>
      </c>
      <c r="D507" s="48" t="s">
        <v>64</v>
      </c>
      <c r="E507" s="48" t="s">
        <v>18</v>
      </c>
      <c r="F507" s="65" t="e">
        <f>IF(#REF!="XXXXX",0,#REF!)</f>
        <v>#REF!</v>
      </c>
      <c r="G507" s="70"/>
      <c r="H507" s="70"/>
      <c r="I507" s="69">
        <v>72</v>
      </c>
      <c r="J507" s="63">
        <v>3</v>
      </c>
    </row>
    <row r="508" spans="1:10" s="48" customFormat="1" ht="14.25">
      <c r="A508" s="74" t="e">
        <f t="shared" si="7"/>
        <v>#REF!</v>
      </c>
      <c r="B508" s="63" t="e">
        <f>#REF!</f>
        <v>#REF!</v>
      </c>
      <c r="C508" s="61" t="s">
        <v>134</v>
      </c>
      <c r="D508" s="48" t="s">
        <v>64</v>
      </c>
      <c r="E508" s="48" t="s">
        <v>18</v>
      </c>
      <c r="F508" s="65" t="e">
        <f>IF(#REF!="XXXXX",0,#REF!)</f>
        <v>#REF!</v>
      </c>
      <c r="G508" s="70"/>
      <c r="H508" s="70"/>
      <c r="I508" s="69">
        <v>72</v>
      </c>
      <c r="J508" s="63">
        <v>4</v>
      </c>
    </row>
    <row r="509" spans="1:10" s="48" customFormat="1" ht="14.25">
      <c r="A509" s="74" t="e">
        <f t="shared" si="7"/>
        <v>#REF!</v>
      </c>
      <c r="B509" s="63" t="e">
        <f>#REF!</f>
        <v>#REF!</v>
      </c>
      <c r="C509" s="61" t="s">
        <v>134</v>
      </c>
      <c r="D509" s="48" t="s">
        <v>64</v>
      </c>
      <c r="E509" s="48" t="s">
        <v>18</v>
      </c>
      <c r="F509" s="65" t="e">
        <f>IF(#REF!="XXXXX",0,#REF!)</f>
        <v>#REF!</v>
      </c>
      <c r="G509" s="70"/>
      <c r="H509" s="70"/>
      <c r="I509" s="69">
        <v>72</v>
      </c>
      <c r="J509" s="63">
        <v>5</v>
      </c>
    </row>
    <row r="510" spans="1:10" s="48" customFormat="1" ht="14.25">
      <c r="A510" s="74" t="e">
        <f t="shared" si="7"/>
        <v>#REF!</v>
      </c>
      <c r="B510" s="63" t="e">
        <f>#REF!</f>
        <v>#REF!</v>
      </c>
      <c r="C510" s="61" t="s">
        <v>134</v>
      </c>
      <c r="D510" s="48" t="s">
        <v>64</v>
      </c>
      <c r="E510" s="48" t="s">
        <v>18</v>
      </c>
      <c r="F510" s="65" t="e">
        <f>IF(#REF!="XXXXX",0,#REF!)</f>
        <v>#REF!</v>
      </c>
      <c r="G510" s="70"/>
      <c r="H510" s="70"/>
      <c r="I510" s="69">
        <v>72</v>
      </c>
      <c r="J510" s="63">
        <v>7</v>
      </c>
    </row>
    <row r="511" spans="1:10" s="48" customFormat="1" ht="14.25">
      <c r="A511" s="74" t="e">
        <f t="shared" si="7"/>
        <v>#REF!</v>
      </c>
      <c r="B511" s="63" t="e">
        <f>#REF!</f>
        <v>#REF!</v>
      </c>
      <c r="C511" s="61" t="s">
        <v>134</v>
      </c>
      <c r="D511" s="48" t="s">
        <v>64</v>
      </c>
      <c r="E511" s="48" t="s">
        <v>18</v>
      </c>
      <c r="F511" s="65" t="e">
        <f>IF(#REF!="XXXXX",0,#REF!)</f>
        <v>#REF!</v>
      </c>
      <c r="G511" s="70"/>
      <c r="H511" s="70"/>
      <c r="I511" s="69">
        <v>72</v>
      </c>
      <c r="J511" s="63">
        <v>8</v>
      </c>
    </row>
    <row r="512" spans="1:10" s="48" customFormat="1" ht="14.25">
      <c r="A512" s="74" t="e">
        <f t="shared" si="7"/>
        <v>#REF!</v>
      </c>
      <c r="B512" s="63" t="e">
        <f>#REF!</f>
        <v>#REF!</v>
      </c>
      <c r="C512" s="61" t="s">
        <v>134</v>
      </c>
      <c r="D512" s="48" t="s">
        <v>64</v>
      </c>
      <c r="E512" s="48" t="s">
        <v>18</v>
      </c>
      <c r="F512" s="65" t="e">
        <f>IF(#REF!="XXXXX",0,#REF!)</f>
        <v>#REF!</v>
      </c>
      <c r="G512" s="70"/>
      <c r="H512" s="70"/>
      <c r="I512" s="69">
        <v>72</v>
      </c>
      <c r="J512" s="63">
        <v>9</v>
      </c>
    </row>
    <row r="513" spans="1:10" s="48" customFormat="1" ht="14.25">
      <c r="A513" s="74" t="e">
        <f t="shared" si="7"/>
        <v>#REF!</v>
      </c>
      <c r="B513" s="63" t="e">
        <f>#REF!</f>
        <v>#REF!</v>
      </c>
      <c r="C513" s="61" t="s">
        <v>165</v>
      </c>
      <c r="D513" s="48" t="s">
        <v>64</v>
      </c>
      <c r="E513" s="48" t="s">
        <v>18</v>
      </c>
      <c r="F513" s="65" t="e">
        <f>IF(#REF!="XXXXX",0,#REF!)</f>
        <v>#REF!</v>
      </c>
      <c r="G513" s="70"/>
      <c r="H513" s="70"/>
      <c r="I513" s="69">
        <v>73</v>
      </c>
      <c r="J513" s="63">
        <v>0</v>
      </c>
    </row>
    <row r="514" spans="1:10" s="48" customFormat="1" ht="14.25">
      <c r="A514" s="74" t="e">
        <f t="shared" si="7"/>
        <v>#REF!</v>
      </c>
      <c r="B514" s="63" t="e">
        <f>#REF!</f>
        <v>#REF!</v>
      </c>
      <c r="C514" s="61" t="s">
        <v>165</v>
      </c>
      <c r="D514" s="48" t="s">
        <v>64</v>
      </c>
      <c r="E514" s="48" t="s">
        <v>18</v>
      </c>
      <c r="F514" s="65" t="e">
        <f>IF(#REF!="XXXXX",0,#REF!)</f>
        <v>#REF!</v>
      </c>
      <c r="G514" s="70"/>
      <c r="H514" s="70"/>
      <c r="I514" s="69">
        <v>73</v>
      </c>
      <c r="J514" s="63">
        <v>1</v>
      </c>
    </row>
    <row r="515" spans="1:10" s="48" customFormat="1" ht="14.25">
      <c r="A515" s="74" t="e">
        <f t="shared" si="7"/>
        <v>#REF!</v>
      </c>
      <c r="B515" s="63" t="e">
        <f>#REF!</f>
        <v>#REF!</v>
      </c>
      <c r="C515" s="61" t="s">
        <v>165</v>
      </c>
      <c r="D515" s="48" t="s">
        <v>64</v>
      </c>
      <c r="E515" s="48" t="s">
        <v>18</v>
      </c>
      <c r="F515" s="65" t="e">
        <f>IF(#REF!="XXXXX",0,#REF!)</f>
        <v>#REF!</v>
      </c>
      <c r="G515" s="70"/>
      <c r="H515" s="70"/>
      <c r="I515" s="69">
        <v>73</v>
      </c>
      <c r="J515" s="63">
        <v>2</v>
      </c>
    </row>
    <row r="516" spans="1:10" s="48" customFormat="1" ht="14.25">
      <c r="A516" s="74" t="e">
        <f t="shared" si="7"/>
        <v>#REF!</v>
      </c>
      <c r="B516" s="63" t="e">
        <f>#REF!</f>
        <v>#REF!</v>
      </c>
      <c r="C516" s="61" t="s">
        <v>165</v>
      </c>
      <c r="D516" s="48" t="s">
        <v>64</v>
      </c>
      <c r="E516" s="48" t="s">
        <v>18</v>
      </c>
      <c r="F516" s="65" t="e">
        <f>IF(#REF!="XXXXX",0,#REF!)</f>
        <v>#REF!</v>
      </c>
      <c r="G516" s="70"/>
      <c r="H516" s="70"/>
      <c r="I516" s="69">
        <v>73</v>
      </c>
      <c r="J516" s="63">
        <v>3</v>
      </c>
    </row>
    <row r="517" spans="1:10" s="48" customFormat="1" ht="14.25">
      <c r="A517" s="74" t="e">
        <f t="shared" ref="A517:A580" si="8">A516</f>
        <v>#REF!</v>
      </c>
      <c r="B517" s="63" t="e">
        <f>#REF!</f>
        <v>#REF!</v>
      </c>
      <c r="C517" s="61" t="s">
        <v>165</v>
      </c>
      <c r="D517" s="48" t="s">
        <v>64</v>
      </c>
      <c r="E517" s="48" t="s">
        <v>18</v>
      </c>
      <c r="F517" s="65" t="e">
        <f>IF(#REF!="XXXXX",0,#REF!)</f>
        <v>#REF!</v>
      </c>
      <c r="G517" s="70"/>
      <c r="H517" s="70"/>
      <c r="I517" s="69">
        <v>73</v>
      </c>
      <c r="J517" s="63">
        <v>4</v>
      </c>
    </row>
    <row r="518" spans="1:10" s="48" customFormat="1" ht="14.25">
      <c r="A518" s="74" t="e">
        <f t="shared" si="8"/>
        <v>#REF!</v>
      </c>
      <c r="B518" s="63" t="e">
        <f>#REF!</f>
        <v>#REF!</v>
      </c>
      <c r="C518" s="61" t="s">
        <v>165</v>
      </c>
      <c r="D518" s="48" t="s">
        <v>64</v>
      </c>
      <c r="E518" s="48" t="s">
        <v>18</v>
      </c>
      <c r="F518" s="65" t="e">
        <f>IF(#REF!="XXXXX",0,#REF!)</f>
        <v>#REF!</v>
      </c>
      <c r="G518" s="70"/>
      <c r="H518" s="70"/>
      <c r="I518" s="69">
        <v>73</v>
      </c>
      <c r="J518" s="63">
        <v>5</v>
      </c>
    </row>
    <row r="519" spans="1:10" s="48" customFormat="1" ht="14.25">
      <c r="A519" s="74" t="e">
        <f t="shared" si="8"/>
        <v>#REF!</v>
      </c>
      <c r="B519" s="63" t="e">
        <f>#REF!</f>
        <v>#REF!</v>
      </c>
      <c r="C519" s="61" t="s">
        <v>165</v>
      </c>
      <c r="D519" s="48" t="s">
        <v>64</v>
      </c>
      <c r="E519" s="48" t="s">
        <v>18</v>
      </c>
      <c r="F519" s="65" t="e">
        <f>IF(#REF!="XXXXX",0,#REF!)</f>
        <v>#REF!</v>
      </c>
      <c r="G519" s="70"/>
      <c r="H519" s="70"/>
      <c r="I519" s="69">
        <v>73</v>
      </c>
      <c r="J519" s="63">
        <v>7</v>
      </c>
    </row>
    <row r="520" spans="1:10" s="48" customFormat="1" ht="14.25">
      <c r="A520" s="74" t="e">
        <f t="shared" si="8"/>
        <v>#REF!</v>
      </c>
      <c r="B520" s="63" t="e">
        <f>#REF!</f>
        <v>#REF!</v>
      </c>
      <c r="C520" s="61" t="s">
        <v>165</v>
      </c>
      <c r="D520" s="48" t="s">
        <v>64</v>
      </c>
      <c r="E520" s="48" t="s">
        <v>18</v>
      </c>
      <c r="F520" s="65" t="e">
        <f>IF(#REF!="XXXXX",0,#REF!)</f>
        <v>#REF!</v>
      </c>
      <c r="G520" s="70"/>
      <c r="H520" s="70"/>
      <c r="I520" s="69">
        <v>73</v>
      </c>
      <c r="J520" s="63">
        <v>8</v>
      </c>
    </row>
    <row r="521" spans="1:10" s="48" customFormat="1" ht="14.25">
      <c r="A521" s="74" t="e">
        <f t="shared" si="8"/>
        <v>#REF!</v>
      </c>
      <c r="B521" s="63" t="e">
        <f>#REF!</f>
        <v>#REF!</v>
      </c>
      <c r="C521" s="61" t="s">
        <v>165</v>
      </c>
      <c r="D521" s="48" t="s">
        <v>64</v>
      </c>
      <c r="E521" s="48" t="s">
        <v>18</v>
      </c>
      <c r="F521" s="65" t="e">
        <f>IF(#REF!="XXXXX",0,#REF!)</f>
        <v>#REF!</v>
      </c>
      <c r="G521" s="70"/>
      <c r="H521" s="70"/>
      <c r="I521" s="69">
        <v>73</v>
      </c>
      <c r="J521" s="63">
        <v>9</v>
      </c>
    </row>
    <row r="522" spans="1:10" s="48" customFormat="1" ht="14.25">
      <c r="A522" s="74" t="e">
        <f t="shared" si="8"/>
        <v>#REF!</v>
      </c>
      <c r="B522" s="63" t="e">
        <f>#REF!</f>
        <v>#REF!</v>
      </c>
      <c r="C522" s="61" t="s">
        <v>50</v>
      </c>
      <c r="D522" s="48" t="s">
        <v>64</v>
      </c>
      <c r="E522" s="48" t="s">
        <v>18</v>
      </c>
      <c r="F522" s="65" t="e">
        <f>IF(#REF!="XXXXX",0,#REF!)</f>
        <v>#REF!</v>
      </c>
      <c r="G522" s="70"/>
      <c r="H522" s="70"/>
      <c r="I522" s="69">
        <v>74</v>
      </c>
      <c r="J522" s="63">
        <v>0</v>
      </c>
    </row>
    <row r="523" spans="1:10" s="48" customFormat="1" ht="14.25">
      <c r="A523" s="74" t="e">
        <f t="shared" si="8"/>
        <v>#REF!</v>
      </c>
      <c r="B523" s="63" t="e">
        <f>#REF!</f>
        <v>#REF!</v>
      </c>
      <c r="C523" s="61" t="s">
        <v>50</v>
      </c>
      <c r="D523" s="48" t="s">
        <v>64</v>
      </c>
      <c r="E523" s="48" t="s">
        <v>18</v>
      </c>
      <c r="F523" s="65" t="e">
        <f>IF(#REF!="XXXXX",0,#REF!)</f>
        <v>#REF!</v>
      </c>
      <c r="G523" s="70"/>
      <c r="H523" s="70"/>
      <c r="I523" s="69">
        <v>74</v>
      </c>
      <c r="J523" s="63">
        <v>1</v>
      </c>
    </row>
    <row r="524" spans="1:10" s="48" customFormat="1" ht="14.25">
      <c r="A524" s="74" t="e">
        <f t="shared" si="8"/>
        <v>#REF!</v>
      </c>
      <c r="B524" s="63" t="e">
        <f>#REF!</f>
        <v>#REF!</v>
      </c>
      <c r="C524" s="61" t="s">
        <v>50</v>
      </c>
      <c r="D524" s="48" t="s">
        <v>64</v>
      </c>
      <c r="E524" s="48" t="s">
        <v>18</v>
      </c>
      <c r="F524" s="65" t="e">
        <f>IF(#REF!="XXXXX",0,#REF!)</f>
        <v>#REF!</v>
      </c>
      <c r="G524" s="70"/>
      <c r="H524" s="70"/>
      <c r="I524" s="69">
        <v>74</v>
      </c>
      <c r="J524" s="63">
        <v>2</v>
      </c>
    </row>
    <row r="525" spans="1:10" s="48" customFormat="1" ht="14.25">
      <c r="A525" s="74" t="e">
        <f t="shared" si="8"/>
        <v>#REF!</v>
      </c>
      <c r="B525" s="63" t="e">
        <f>#REF!</f>
        <v>#REF!</v>
      </c>
      <c r="C525" s="61" t="s">
        <v>50</v>
      </c>
      <c r="D525" s="48" t="s">
        <v>64</v>
      </c>
      <c r="E525" s="48" t="s">
        <v>18</v>
      </c>
      <c r="F525" s="65" t="e">
        <f>IF(#REF!="XXXXX",0,#REF!)</f>
        <v>#REF!</v>
      </c>
      <c r="G525" s="70"/>
      <c r="H525" s="70"/>
      <c r="I525" s="69">
        <v>74</v>
      </c>
      <c r="J525" s="63">
        <v>3</v>
      </c>
    </row>
    <row r="526" spans="1:10" s="48" customFormat="1" ht="14.25">
      <c r="A526" s="74" t="e">
        <f t="shared" si="8"/>
        <v>#REF!</v>
      </c>
      <c r="B526" s="63" t="e">
        <f>#REF!</f>
        <v>#REF!</v>
      </c>
      <c r="C526" s="61" t="s">
        <v>50</v>
      </c>
      <c r="D526" s="48" t="s">
        <v>64</v>
      </c>
      <c r="E526" s="48" t="s">
        <v>18</v>
      </c>
      <c r="F526" s="65" t="e">
        <f>IF(#REF!="XXXXX",0,#REF!)</f>
        <v>#REF!</v>
      </c>
      <c r="G526" s="70"/>
      <c r="H526" s="70"/>
      <c r="I526" s="69">
        <v>74</v>
      </c>
      <c r="J526" s="63">
        <v>4</v>
      </c>
    </row>
    <row r="527" spans="1:10" s="48" customFormat="1" ht="14.25">
      <c r="A527" s="74" t="e">
        <f t="shared" si="8"/>
        <v>#REF!</v>
      </c>
      <c r="B527" s="63" t="e">
        <f>#REF!</f>
        <v>#REF!</v>
      </c>
      <c r="C527" s="61" t="s">
        <v>50</v>
      </c>
      <c r="D527" s="48" t="s">
        <v>64</v>
      </c>
      <c r="E527" s="48" t="s">
        <v>18</v>
      </c>
      <c r="F527" s="65" t="e">
        <f>IF(#REF!="XXXXX",0,#REF!)</f>
        <v>#REF!</v>
      </c>
      <c r="G527" s="70"/>
      <c r="H527" s="70"/>
      <c r="I527" s="69">
        <v>74</v>
      </c>
      <c r="J527" s="63">
        <v>5</v>
      </c>
    </row>
    <row r="528" spans="1:10" s="48" customFormat="1" ht="14.25">
      <c r="A528" s="74" t="e">
        <f t="shared" si="8"/>
        <v>#REF!</v>
      </c>
      <c r="B528" s="63" t="e">
        <f>#REF!</f>
        <v>#REF!</v>
      </c>
      <c r="C528" s="61" t="s">
        <v>50</v>
      </c>
      <c r="D528" s="48" t="s">
        <v>64</v>
      </c>
      <c r="E528" s="48" t="s">
        <v>18</v>
      </c>
      <c r="F528" s="65" t="e">
        <f>IF(#REF!="XXXXX",0,#REF!)</f>
        <v>#REF!</v>
      </c>
      <c r="G528" s="70"/>
      <c r="H528" s="70"/>
      <c r="I528" s="69">
        <v>74</v>
      </c>
      <c r="J528" s="63">
        <v>7</v>
      </c>
    </row>
    <row r="529" spans="1:10" s="48" customFormat="1" ht="14.25">
      <c r="A529" s="74" t="e">
        <f t="shared" si="8"/>
        <v>#REF!</v>
      </c>
      <c r="B529" s="63" t="e">
        <f>#REF!</f>
        <v>#REF!</v>
      </c>
      <c r="C529" s="61" t="s">
        <v>50</v>
      </c>
      <c r="D529" s="48" t="s">
        <v>64</v>
      </c>
      <c r="E529" s="48" t="s">
        <v>18</v>
      </c>
      <c r="F529" s="65" t="e">
        <f>IF(#REF!="XXXXX",0,#REF!)</f>
        <v>#REF!</v>
      </c>
      <c r="G529" s="70"/>
      <c r="H529" s="70"/>
      <c r="I529" s="69">
        <v>74</v>
      </c>
      <c r="J529" s="63">
        <v>8</v>
      </c>
    </row>
    <row r="530" spans="1:10" s="48" customFormat="1" ht="14.25">
      <c r="A530" s="74" t="e">
        <f t="shared" si="8"/>
        <v>#REF!</v>
      </c>
      <c r="B530" s="63" t="e">
        <f>#REF!</f>
        <v>#REF!</v>
      </c>
      <c r="C530" s="61" t="s">
        <v>50</v>
      </c>
      <c r="D530" s="48" t="s">
        <v>64</v>
      </c>
      <c r="E530" s="48" t="s">
        <v>18</v>
      </c>
      <c r="F530" s="65" t="e">
        <f>IF(#REF!="XXXXX",0,#REF!)</f>
        <v>#REF!</v>
      </c>
      <c r="G530" s="70"/>
      <c r="H530" s="70"/>
      <c r="I530" s="69">
        <v>74</v>
      </c>
      <c r="J530" s="63">
        <v>9</v>
      </c>
    </row>
    <row r="531" spans="1:10" s="48" customFormat="1" ht="14.25">
      <c r="A531" s="74" t="e">
        <f t="shared" si="8"/>
        <v>#REF!</v>
      </c>
      <c r="B531" s="63" t="e">
        <f>#REF!</f>
        <v>#REF!</v>
      </c>
      <c r="C531" s="61" t="s">
        <v>135</v>
      </c>
      <c r="D531" s="48" t="s">
        <v>64</v>
      </c>
      <c r="E531" s="48" t="s">
        <v>18</v>
      </c>
      <c r="F531" s="65" t="e">
        <f>IF(#REF!="XXXXX",0,#REF!)</f>
        <v>#REF!</v>
      </c>
      <c r="G531" s="70"/>
      <c r="H531" s="70"/>
      <c r="I531" s="69">
        <v>76</v>
      </c>
      <c r="J531" s="63">
        <v>0</v>
      </c>
    </row>
    <row r="532" spans="1:10" s="48" customFormat="1" ht="14.25">
      <c r="A532" s="74" t="e">
        <f t="shared" si="8"/>
        <v>#REF!</v>
      </c>
      <c r="B532" s="63" t="e">
        <f>#REF!</f>
        <v>#REF!</v>
      </c>
      <c r="C532" s="61" t="s">
        <v>135</v>
      </c>
      <c r="D532" s="48" t="s">
        <v>64</v>
      </c>
      <c r="E532" s="48" t="s">
        <v>18</v>
      </c>
      <c r="F532" s="65" t="e">
        <f>IF(#REF!="XXXXX",0,#REF!)</f>
        <v>#REF!</v>
      </c>
      <c r="G532" s="70"/>
      <c r="H532" s="70"/>
      <c r="I532" s="69">
        <v>76</v>
      </c>
      <c r="J532" s="63">
        <v>1</v>
      </c>
    </row>
    <row r="533" spans="1:10" s="48" customFormat="1" ht="14.25">
      <c r="A533" s="74" t="e">
        <f t="shared" si="8"/>
        <v>#REF!</v>
      </c>
      <c r="B533" s="63" t="e">
        <f>#REF!</f>
        <v>#REF!</v>
      </c>
      <c r="C533" s="61" t="s">
        <v>135</v>
      </c>
      <c r="D533" s="48" t="s">
        <v>64</v>
      </c>
      <c r="E533" s="48" t="s">
        <v>18</v>
      </c>
      <c r="F533" s="65" t="e">
        <f>IF(#REF!="XXXXX",0,#REF!)</f>
        <v>#REF!</v>
      </c>
      <c r="G533" s="70"/>
      <c r="H533" s="70"/>
      <c r="I533" s="69">
        <v>76</v>
      </c>
      <c r="J533" s="63">
        <v>2</v>
      </c>
    </row>
    <row r="534" spans="1:10" s="48" customFormat="1" ht="14.25">
      <c r="A534" s="74" t="e">
        <f t="shared" si="8"/>
        <v>#REF!</v>
      </c>
      <c r="B534" s="63" t="e">
        <f>#REF!</f>
        <v>#REF!</v>
      </c>
      <c r="C534" s="61" t="s">
        <v>135</v>
      </c>
      <c r="D534" s="48" t="s">
        <v>64</v>
      </c>
      <c r="E534" s="48" t="s">
        <v>18</v>
      </c>
      <c r="F534" s="65" t="e">
        <f>IF(#REF!="XXXXX",0,#REF!)</f>
        <v>#REF!</v>
      </c>
      <c r="G534" s="70"/>
      <c r="H534" s="70"/>
      <c r="I534" s="69">
        <v>76</v>
      </c>
      <c r="J534" s="63">
        <v>3</v>
      </c>
    </row>
    <row r="535" spans="1:10" s="48" customFormat="1" ht="14.25">
      <c r="A535" s="74" t="e">
        <f t="shared" si="8"/>
        <v>#REF!</v>
      </c>
      <c r="B535" s="63" t="e">
        <f>#REF!</f>
        <v>#REF!</v>
      </c>
      <c r="C535" s="61" t="s">
        <v>135</v>
      </c>
      <c r="D535" s="48" t="s">
        <v>64</v>
      </c>
      <c r="E535" s="48" t="s">
        <v>18</v>
      </c>
      <c r="F535" s="65" t="e">
        <f>IF(#REF!="XXXXX",0,#REF!)</f>
        <v>#REF!</v>
      </c>
      <c r="G535" s="70"/>
      <c r="H535" s="70"/>
      <c r="I535" s="69">
        <v>76</v>
      </c>
      <c r="J535" s="63">
        <v>4</v>
      </c>
    </row>
    <row r="536" spans="1:10" s="48" customFormat="1" ht="14.25">
      <c r="A536" s="74" t="e">
        <f t="shared" si="8"/>
        <v>#REF!</v>
      </c>
      <c r="B536" s="63" t="e">
        <f>#REF!</f>
        <v>#REF!</v>
      </c>
      <c r="C536" s="61" t="s">
        <v>135</v>
      </c>
      <c r="D536" s="48" t="s">
        <v>64</v>
      </c>
      <c r="E536" s="48" t="s">
        <v>18</v>
      </c>
      <c r="F536" s="65" t="e">
        <f>IF(#REF!="XXXXX",0,#REF!)</f>
        <v>#REF!</v>
      </c>
      <c r="G536" s="70"/>
      <c r="H536" s="70"/>
      <c r="I536" s="69">
        <v>76</v>
      </c>
      <c r="J536" s="63">
        <v>5</v>
      </c>
    </row>
    <row r="537" spans="1:10" s="48" customFormat="1" ht="14.25">
      <c r="A537" s="74" t="e">
        <f t="shared" si="8"/>
        <v>#REF!</v>
      </c>
      <c r="B537" s="63" t="e">
        <f>#REF!</f>
        <v>#REF!</v>
      </c>
      <c r="C537" s="61" t="s">
        <v>135</v>
      </c>
      <c r="D537" s="48" t="s">
        <v>64</v>
      </c>
      <c r="E537" s="48" t="s">
        <v>18</v>
      </c>
      <c r="F537" s="65" t="e">
        <f>IF(#REF!="XXXXX",0,#REF!)</f>
        <v>#REF!</v>
      </c>
      <c r="G537" s="70"/>
      <c r="H537" s="70"/>
      <c r="I537" s="69">
        <v>76</v>
      </c>
      <c r="J537" s="63">
        <v>7</v>
      </c>
    </row>
    <row r="538" spans="1:10" s="48" customFormat="1" ht="14.25">
      <c r="A538" s="74" t="e">
        <f t="shared" si="8"/>
        <v>#REF!</v>
      </c>
      <c r="B538" s="63" t="e">
        <f>#REF!</f>
        <v>#REF!</v>
      </c>
      <c r="C538" s="61" t="s">
        <v>135</v>
      </c>
      <c r="D538" s="48" t="s">
        <v>64</v>
      </c>
      <c r="E538" s="48" t="s">
        <v>18</v>
      </c>
      <c r="F538" s="65" t="e">
        <f>IF(#REF!="XXXXX",0,#REF!)</f>
        <v>#REF!</v>
      </c>
      <c r="G538" s="70"/>
      <c r="H538" s="70"/>
      <c r="I538" s="69">
        <v>76</v>
      </c>
      <c r="J538" s="63">
        <v>8</v>
      </c>
    </row>
    <row r="539" spans="1:10" s="48" customFormat="1" ht="14.25">
      <c r="A539" s="74" t="e">
        <f t="shared" si="8"/>
        <v>#REF!</v>
      </c>
      <c r="B539" s="63" t="e">
        <f>#REF!</f>
        <v>#REF!</v>
      </c>
      <c r="C539" s="61" t="s">
        <v>135</v>
      </c>
      <c r="D539" s="48" t="s">
        <v>64</v>
      </c>
      <c r="E539" s="48" t="s">
        <v>18</v>
      </c>
      <c r="F539" s="65" t="e">
        <f>IF(#REF!="XXXXX",0,#REF!)</f>
        <v>#REF!</v>
      </c>
      <c r="G539" s="70"/>
      <c r="H539" s="70"/>
      <c r="I539" s="69">
        <v>76</v>
      </c>
      <c r="J539" s="63">
        <v>9</v>
      </c>
    </row>
    <row r="540" spans="1:10" s="48" customFormat="1" ht="14.25">
      <c r="A540" s="74" t="e">
        <f t="shared" si="8"/>
        <v>#REF!</v>
      </c>
      <c r="B540" s="63" t="e">
        <f>#REF!</f>
        <v>#REF!</v>
      </c>
      <c r="C540" s="61" t="s">
        <v>136</v>
      </c>
      <c r="D540" s="48" t="s">
        <v>64</v>
      </c>
      <c r="E540" s="48" t="s">
        <v>18</v>
      </c>
      <c r="F540" s="65" t="e">
        <f>IF(#REF!="XXXXX",0,#REF!)</f>
        <v>#REF!</v>
      </c>
      <c r="G540" s="70"/>
      <c r="H540" s="70"/>
      <c r="I540" s="69">
        <v>78</v>
      </c>
      <c r="J540" s="63">
        <v>0</v>
      </c>
    </row>
    <row r="541" spans="1:10" s="48" customFormat="1" ht="14.25">
      <c r="A541" s="74" t="e">
        <f t="shared" si="8"/>
        <v>#REF!</v>
      </c>
      <c r="B541" s="63" t="e">
        <f>#REF!</f>
        <v>#REF!</v>
      </c>
      <c r="C541" s="61" t="s">
        <v>136</v>
      </c>
      <c r="D541" s="48" t="s">
        <v>64</v>
      </c>
      <c r="E541" s="48" t="s">
        <v>18</v>
      </c>
      <c r="F541" s="65" t="e">
        <f>IF(#REF!="XXXXX",0,#REF!)</f>
        <v>#REF!</v>
      </c>
      <c r="G541" s="70"/>
      <c r="H541" s="70"/>
      <c r="I541" s="69">
        <v>78</v>
      </c>
      <c r="J541" s="63">
        <v>1</v>
      </c>
    </row>
    <row r="542" spans="1:10" s="48" customFormat="1" ht="14.25">
      <c r="A542" s="74" t="e">
        <f t="shared" si="8"/>
        <v>#REF!</v>
      </c>
      <c r="B542" s="63" t="e">
        <f>#REF!</f>
        <v>#REF!</v>
      </c>
      <c r="C542" s="61" t="s">
        <v>136</v>
      </c>
      <c r="D542" s="48" t="s">
        <v>64</v>
      </c>
      <c r="E542" s="48" t="s">
        <v>18</v>
      </c>
      <c r="F542" s="65" t="e">
        <f>IF(#REF!="XXXXX",0,#REF!)</f>
        <v>#REF!</v>
      </c>
      <c r="G542" s="70"/>
      <c r="H542" s="70"/>
      <c r="I542" s="69">
        <v>78</v>
      </c>
      <c r="J542" s="63">
        <v>2</v>
      </c>
    </row>
    <row r="543" spans="1:10" s="48" customFormat="1" ht="14.25">
      <c r="A543" s="74" t="e">
        <f t="shared" si="8"/>
        <v>#REF!</v>
      </c>
      <c r="B543" s="63" t="e">
        <f>#REF!</f>
        <v>#REF!</v>
      </c>
      <c r="C543" s="61" t="s">
        <v>136</v>
      </c>
      <c r="D543" s="48" t="s">
        <v>64</v>
      </c>
      <c r="E543" s="48" t="s">
        <v>18</v>
      </c>
      <c r="F543" s="65" t="e">
        <f>IF(#REF!="XXXXX",0,#REF!)</f>
        <v>#REF!</v>
      </c>
      <c r="G543" s="70"/>
      <c r="H543" s="70"/>
      <c r="I543" s="69">
        <v>78</v>
      </c>
      <c r="J543" s="63">
        <v>3</v>
      </c>
    </row>
    <row r="544" spans="1:10" s="48" customFormat="1" ht="14.25">
      <c r="A544" s="74" t="e">
        <f t="shared" si="8"/>
        <v>#REF!</v>
      </c>
      <c r="B544" s="63" t="e">
        <f>#REF!</f>
        <v>#REF!</v>
      </c>
      <c r="C544" s="61" t="s">
        <v>136</v>
      </c>
      <c r="D544" s="48" t="s">
        <v>64</v>
      </c>
      <c r="E544" s="48" t="s">
        <v>18</v>
      </c>
      <c r="F544" s="65" t="e">
        <f>IF(#REF!="XXXXX",0,#REF!)</f>
        <v>#REF!</v>
      </c>
      <c r="G544" s="70"/>
      <c r="H544" s="70"/>
      <c r="I544" s="69">
        <v>78</v>
      </c>
      <c r="J544" s="63">
        <v>4</v>
      </c>
    </row>
    <row r="545" spans="1:10" s="48" customFormat="1" ht="14.25">
      <c r="A545" s="74" t="e">
        <f t="shared" si="8"/>
        <v>#REF!</v>
      </c>
      <c r="B545" s="63" t="e">
        <f>#REF!</f>
        <v>#REF!</v>
      </c>
      <c r="C545" s="61" t="s">
        <v>136</v>
      </c>
      <c r="D545" s="48" t="s">
        <v>64</v>
      </c>
      <c r="E545" s="48" t="s">
        <v>18</v>
      </c>
      <c r="F545" s="65" t="e">
        <f>IF(#REF!="XXXXX",0,#REF!)</f>
        <v>#REF!</v>
      </c>
      <c r="G545" s="70"/>
      <c r="H545" s="70"/>
      <c r="I545" s="69">
        <v>78</v>
      </c>
      <c r="J545" s="63">
        <v>5</v>
      </c>
    </row>
    <row r="546" spans="1:10" s="48" customFormat="1" ht="14.25">
      <c r="A546" s="74" t="e">
        <f t="shared" si="8"/>
        <v>#REF!</v>
      </c>
      <c r="B546" s="63" t="e">
        <f>#REF!</f>
        <v>#REF!</v>
      </c>
      <c r="C546" s="61" t="s">
        <v>136</v>
      </c>
      <c r="D546" s="48" t="s">
        <v>64</v>
      </c>
      <c r="E546" s="48" t="s">
        <v>18</v>
      </c>
      <c r="F546" s="65" t="e">
        <f>IF(#REF!="XXXXX",0,#REF!)</f>
        <v>#REF!</v>
      </c>
      <c r="G546" s="70"/>
      <c r="H546" s="70"/>
      <c r="I546" s="69">
        <v>78</v>
      </c>
      <c r="J546" s="63">
        <v>7</v>
      </c>
    </row>
    <row r="547" spans="1:10" s="48" customFormat="1" ht="14.25">
      <c r="A547" s="74" t="e">
        <f t="shared" si="8"/>
        <v>#REF!</v>
      </c>
      <c r="B547" s="63" t="e">
        <f>#REF!</f>
        <v>#REF!</v>
      </c>
      <c r="C547" s="61" t="s">
        <v>136</v>
      </c>
      <c r="D547" s="48" t="s">
        <v>64</v>
      </c>
      <c r="E547" s="48" t="s">
        <v>18</v>
      </c>
      <c r="F547" s="65" t="e">
        <f>IF(#REF!="XXXXX",0,#REF!)</f>
        <v>#REF!</v>
      </c>
      <c r="G547" s="70"/>
      <c r="H547" s="70"/>
      <c r="I547" s="69">
        <v>78</v>
      </c>
      <c r="J547" s="63">
        <v>8</v>
      </c>
    </row>
    <row r="548" spans="1:10" s="48" customFormat="1" ht="14.25">
      <c r="A548" s="74" t="e">
        <f t="shared" si="8"/>
        <v>#REF!</v>
      </c>
      <c r="B548" s="63" t="e">
        <f>#REF!</f>
        <v>#REF!</v>
      </c>
      <c r="C548" s="61" t="s">
        <v>136</v>
      </c>
      <c r="D548" s="48" t="s">
        <v>64</v>
      </c>
      <c r="E548" s="48" t="s">
        <v>18</v>
      </c>
      <c r="F548" s="65" t="e">
        <f>IF(#REF!="XXXXX",0,#REF!)</f>
        <v>#REF!</v>
      </c>
      <c r="G548" s="70"/>
      <c r="H548" s="70"/>
      <c r="I548" s="69">
        <v>78</v>
      </c>
      <c r="J548" s="63">
        <v>9</v>
      </c>
    </row>
    <row r="549" spans="1:10" s="48" customFormat="1" ht="14.25">
      <c r="A549" s="74" t="e">
        <f t="shared" si="8"/>
        <v>#REF!</v>
      </c>
      <c r="B549" s="63" t="e">
        <f>#REF!</f>
        <v>#REF!</v>
      </c>
      <c r="C549" s="61" t="s">
        <v>137</v>
      </c>
      <c r="D549" s="48" t="s">
        <v>64</v>
      </c>
      <c r="E549" s="48" t="s">
        <v>18</v>
      </c>
      <c r="F549" s="65" t="e">
        <f>IF(#REF!="XXXXX",0,#REF!)</f>
        <v>#REF!</v>
      </c>
      <c r="G549" s="70"/>
      <c r="H549" s="70"/>
      <c r="I549" s="69">
        <v>80</v>
      </c>
      <c r="J549" s="63">
        <v>0</v>
      </c>
    </row>
    <row r="550" spans="1:10" s="48" customFormat="1" ht="14.25">
      <c r="A550" s="74" t="e">
        <f t="shared" si="8"/>
        <v>#REF!</v>
      </c>
      <c r="B550" s="63" t="e">
        <f>#REF!</f>
        <v>#REF!</v>
      </c>
      <c r="C550" s="61" t="s">
        <v>137</v>
      </c>
      <c r="D550" s="48" t="s">
        <v>64</v>
      </c>
      <c r="E550" s="48" t="s">
        <v>18</v>
      </c>
      <c r="F550" s="65" t="e">
        <f>IF(#REF!="XXXXX",0,#REF!)</f>
        <v>#REF!</v>
      </c>
      <c r="G550" s="70"/>
      <c r="H550" s="70"/>
      <c r="I550" s="69">
        <v>80</v>
      </c>
      <c r="J550" s="63">
        <v>1</v>
      </c>
    </row>
    <row r="551" spans="1:10" s="48" customFormat="1" ht="14.25">
      <c r="A551" s="74" t="e">
        <f t="shared" si="8"/>
        <v>#REF!</v>
      </c>
      <c r="B551" s="63" t="e">
        <f>#REF!</f>
        <v>#REF!</v>
      </c>
      <c r="C551" s="61" t="s">
        <v>137</v>
      </c>
      <c r="D551" s="48" t="s">
        <v>64</v>
      </c>
      <c r="E551" s="48" t="s">
        <v>18</v>
      </c>
      <c r="F551" s="65" t="e">
        <f>IF(#REF!="XXXXX",0,#REF!)</f>
        <v>#REF!</v>
      </c>
      <c r="G551" s="70"/>
      <c r="H551" s="70"/>
      <c r="I551" s="69">
        <v>80</v>
      </c>
      <c r="J551" s="63">
        <v>2</v>
      </c>
    </row>
    <row r="552" spans="1:10" s="48" customFormat="1" ht="14.25">
      <c r="A552" s="74" t="e">
        <f t="shared" si="8"/>
        <v>#REF!</v>
      </c>
      <c r="B552" s="63" t="e">
        <f>#REF!</f>
        <v>#REF!</v>
      </c>
      <c r="C552" s="61" t="s">
        <v>137</v>
      </c>
      <c r="D552" s="48" t="s">
        <v>64</v>
      </c>
      <c r="E552" s="48" t="s">
        <v>18</v>
      </c>
      <c r="F552" s="65" t="e">
        <f>IF(#REF!="XXXXX",0,#REF!)</f>
        <v>#REF!</v>
      </c>
      <c r="G552" s="70"/>
      <c r="H552" s="70"/>
      <c r="I552" s="69">
        <v>80</v>
      </c>
      <c r="J552" s="63">
        <v>3</v>
      </c>
    </row>
    <row r="553" spans="1:10" s="48" customFormat="1" ht="14.25">
      <c r="A553" s="74" t="e">
        <f t="shared" si="8"/>
        <v>#REF!</v>
      </c>
      <c r="B553" s="63" t="e">
        <f>#REF!</f>
        <v>#REF!</v>
      </c>
      <c r="C553" s="61" t="s">
        <v>137</v>
      </c>
      <c r="D553" s="48" t="s">
        <v>64</v>
      </c>
      <c r="E553" s="48" t="s">
        <v>18</v>
      </c>
      <c r="F553" s="65" t="e">
        <f>IF(#REF!="XXXXX",0,#REF!)</f>
        <v>#REF!</v>
      </c>
      <c r="G553" s="70"/>
      <c r="H553" s="70"/>
      <c r="I553" s="69">
        <v>80</v>
      </c>
      <c r="J553" s="63">
        <v>4</v>
      </c>
    </row>
    <row r="554" spans="1:10" s="48" customFormat="1" ht="14.25">
      <c r="A554" s="74" t="e">
        <f t="shared" si="8"/>
        <v>#REF!</v>
      </c>
      <c r="B554" s="63" t="e">
        <f>#REF!</f>
        <v>#REF!</v>
      </c>
      <c r="C554" s="61" t="s">
        <v>137</v>
      </c>
      <c r="D554" s="48" t="s">
        <v>64</v>
      </c>
      <c r="E554" s="48" t="s">
        <v>18</v>
      </c>
      <c r="F554" s="65" t="e">
        <f>IF(#REF!="XXXXX",0,#REF!)</f>
        <v>#REF!</v>
      </c>
      <c r="G554" s="70"/>
      <c r="H554" s="70"/>
      <c r="I554" s="69">
        <v>80</v>
      </c>
      <c r="J554" s="63">
        <v>5</v>
      </c>
    </row>
    <row r="555" spans="1:10" s="48" customFormat="1" ht="14.25">
      <c r="A555" s="74" t="e">
        <f t="shared" si="8"/>
        <v>#REF!</v>
      </c>
      <c r="B555" s="63" t="e">
        <f>#REF!</f>
        <v>#REF!</v>
      </c>
      <c r="C555" s="61" t="s">
        <v>137</v>
      </c>
      <c r="D555" s="48" t="s">
        <v>64</v>
      </c>
      <c r="E555" s="48" t="s">
        <v>18</v>
      </c>
      <c r="F555" s="65" t="e">
        <f>IF(#REF!="XXXXX",0,#REF!)</f>
        <v>#REF!</v>
      </c>
      <c r="G555" s="70"/>
      <c r="H555" s="70"/>
      <c r="I555" s="69">
        <v>80</v>
      </c>
      <c r="J555" s="63">
        <v>7</v>
      </c>
    </row>
    <row r="556" spans="1:10" s="48" customFormat="1" ht="14.25">
      <c r="A556" s="74" t="e">
        <f t="shared" si="8"/>
        <v>#REF!</v>
      </c>
      <c r="B556" s="63" t="e">
        <f>#REF!</f>
        <v>#REF!</v>
      </c>
      <c r="C556" s="61" t="s">
        <v>137</v>
      </c>
      <c r="D556" s="48" t="s">
        <v>64</v>
      </c>
      <c r="E556" s="48" t="s">
        <v>18</v>
      </c>
      <c r="F556" s="65" t="e">
        <f>IF(#REF!="XXXXX",0,#REF!)</f>
        <v>#REF!</v>
      </c>
      <c r="G556" s="70"/>
      <c r="H556" s="70"/>
      <c r="I556" s="69">
        <v>80</v>
      </c>
      <c r="J556" s="63">
        <v>8</v>
      </c>
    </row>
    <row r="557" spans="1:10" s="48" customFormat="1" ht="14.25">
      <c r="A557" s="74" t="e">
        <f t="shared" si="8"/>
        <v>#REF!</v>
      </c>
      <c r="B557" s="63" t="e">
        <f>#REF!</f>
        <v>#REF!</v>
      </c>
      <c r="C557" s="61" t="s">
        <v>137</v>
      </c>
      <c r="D557" s="48" t="s">
        <v>64</v>
      </c>
      <c r="E557" s="48" t="s">
        <v>18</v>
      </c>
      <c r="F557" s="65" t="e">
        <f>IF(#REF!="XXXXX",0,#REF!)</f>
        <v>#REF!</v>
      </c>
      <c r="G557" s="70"/>
      <c r="H557" s="70"/>
      <c r="I557" s="69">
        <v>80</v>
      </c>
      <c r="J557" s="63">
        <v>9</v>
      </c>
    </row>
    <row r="558" spans="1:10" s="48" customFormat="1" ht="14.25">
      <c r="A558" s="74" t="e">
        <f t="shared" si="8"/>
        <v>#REF!</v>
      </c>
      <c r="B558" s="63" t="e">
        <f>#REF!</f>
        <v>#REF!</v>
      </c>
      <c r="C558" s="61" t="s">
        <v>138</v>
      </c>
      <c r="D558" s="48" t="s">
        <v>64</v>
      </c>
      <c r="E558" s="48" t="s">
        <v>18</v>
      </c>
      <c r="F558" s="65" t="e">
        <f>IF(#REF!="XXXXX",0,#REF!)</f>
        <v>#REF!</v>
      </c>
      <c r="G558" s="70"/>
      <c r="H558" s="70"/>
      <c r="I558" s="69">
        <v>82</v>
      </c>
      <c r="J558" s="63">
        <v>0</v>
      </c>
    </row>
    <row r="559" spans="1:10" s="48" customFormat="1" ht="14.25">
      <c r="A559" s="74" t="e">
        <f t="shared" si="8"/>
        <v>#REF!</v>
      </c>
      <c r="B559" s="63" t="e">
        <f>#REF!</f>
        <v>#REF!</v>
      </c>
      <c r="C559" s="61" t="s">
        <v>138</v>
      </c>
      <c r="D559" s="48" t="s">
        <v>64</v>
      </c>
      <c r="E559" s="48" t="s">
        <v>18</v>
      </c>
      <c r="F559" s="65" t="e">
        <f>IF(#REF!="XXXXX",0,#REF!)</f>
        <v>#REF!</v>
      </c>
      <c r="G559" s="70"/>
      <c r="H559" s="70"/>
      <c r="I559" s="69">
        <v>82</v>
      </c>
      <c r="J559" s="63">
        <v>1</v>
      </c>
    </row>
    <row r="560" spans="1:10" s="48" customFormat="1" ht="14.25">
      <c r="A560" s="74" t="e">
        <f t="shared" si="8"/>
        <v>#REF!</v>
      </c>
      <c r="B560" s="63" t="e">
        <f>#REF!</f>
        <v>#REF!</v>
      </c>
      <c r="C560" s="61" t="s">
        <v>138</v>
      </c>
      <c r="D560" s="48" t="s">
        <v>64</v>
      </c>
      <c r="E560" s="48" t="s">
        <v>18</v>
      </c>
      <c r="F560" s="65" t="e">
        <f>IF(#REF!="XXXXX",0,#REF!)</f>
        <v>#REF!</v>
      </c>
      <c r="G560" s="70"/>
      <c r="H560" s="70"/>
      <c r="I560" s="69">
        <v>82</v>
      </c>
      <c r="J560" s="63">
        <v>2</v>
      </c>
    </row>
    <row r="561" spans="1:10" s="48" customFormat="1" ht="14.25">
      <c r="A561" s="74" t="e">
        <f t="shared" si="8"/>
        <v>#REF!</v>
      </c>
      <c r="B561" s="63" t="e">
        <f>#REF!</f>
        <v>#REF!</v>
      </c>
      <c r="C561" s="61" t="s">
        <v>138</v>
      </c>
      <c r="D561" s="48" t="s">
        <v>64</v>
      </c>
      <c r="E561" s="48" t="s">
        <v>18</v>
      </c>
      <c r="F561" s="65" t="e">
        <f>IF(#REF!="XXXXX",0,#REF!)</f>
        <v>#REF!</v>
      </c>
      <c r="G561" s="70"/>
      <c r="H561" s="70"/>
      <c r="I561" s="69">
        <v>82</v>
      </c>
      <c r="J561" s="63">
        <v>3</v>
      </c>
    </row>
    <row r="562" spans="1:10" s="48" customFormat="1" ht="14.25">
      <c r="A562" s="74" t="e">
        <f t="shared" si="8"/>
        <v>#REF!</v>
      </c>
      <c r="B562" s="63" t="e">
        <f>#REF!</f>
        <v>#REF!</v>
      </c>
      <c r="C562" s="61" t="s">
        <v>138</v>
      </c>
      <c r="D562" s="48" t="s">
        <v>64</v>
      </c>
      <c r="E562" s="48" t="s">
        <v>18</v>
      </c>
      <c r="F562" s="65" t="e">
        <f>IF(#REF!="XXXXX",0,#REF!)</f>
        <v>#REF!</v>
      </c>
      <c r="G562" s="70"/>
      <c r="H562" s="70"/>
      <c r="I562" s="69">
        <v>82</v>
      </c>
      <c r="J562" s="63">
        <v>4</v>
      </c>
    </row>
    <row r="563" spans="1:10" s="48" customFormat="1" ht="14.25">
      <c r="A563" s="74" t="e">
        <f t="shared" si="8"/>
        <v>#REF!</v>
      </c>
      <c r="B563" s="63" t="e">
        <f>#REF!</f>
        <v>#REF!</v>
      </c>
      <c r="C563" s="61" t="s">
        <v>138</v>
      </c>
      <c r="D563" s="48" t="s">
        <v>64</v>
      </c>
      <c r="E563" s="48" t="s">
        <v>18</v>
      </c>
      <c r="F563" s="65" t="e">
        <f>IF(#REF!="XXXXX",0,#REF!)</f>
        <v>#REF!</v>
      </c>
      <c r="G563" s="70"/>
      <c r="H563" s="70"/>
      <c r="I563" s="69">
        <v>82</v>
      </c>
      <c r="J563" s="63">
        <v>5</v>
      </c>
    </row>
    <row r="564" spans="1:10" s="48" customFormat="1" ht="14.25">
      <c r="A564" s="74" t="e">
        <f t="shared" si="8"/>
        <v>#REF!</v>
      </c>
      <c r="B564" s="63" t="e">
        <f>#REF!</f>
        <v>#REF!</v>
      </c>
      <c r="C564" s="61" t="s">
        <v>138</v>
      </c>
      <c r="D564" s="48" t="s">
        <v>64</v>
      </c>
      <c r="E564" s="48" t="s">
        <v>18</v>
      </c>
      <c r="F564" s="65" t="e">
        <f>IF(#REF!="XXXXX",0,#REF!)</f>
        <v>#REF!</v>
      </c>
      <c r="G564" s="70"/>
      <c r="H564" s="70"/>
      <c r="I564" s="69">
        <v>82</v>
      </c>
      <c r="J564" s="63">
        <v>7</v>
      </c>
    </row>
    <row r="565" spans="1:10" s="48" customFormat="1" ht="14.25">
      <c r="A565" s="74" t="e">
        <f t="shared" si="8"/>
        <v>#REF!</v>
      </c>
      <c r="B565" s="63" t="e">
        <f>#REF!</f>
        <v>#REF!</v>
      </c>
      <c r="C565" s="61" t="s">
        <v>138</v>
      </c>
      <c r="D565" s="48" t="s">
        <v>64</v>
      </c>
      <c r="E565" s="48" t="s">
        <v>18</v>
      </c>
      <c r="F565" s="65" t="e">
        <f>IF(#REF!="XXXXX",0,#REF!)</f>
        <v>#REF!</v>
      </c>
      <c r="G565" s="70"/>
      <c r="H565" s="70"/>
      <c r="I565" s="69">
        <v>82</v>
      </c>
      <c r="J565" s="63">
        <v>8</v>
      </c>
    </row>
    <row r="566" spans="1:10" s="48" customFormat="1" ht="14.25">
      <c r="A566" s="74" t="e">
        <f t="shared" si="8"/>
        <v>#REF!</v>
      </c>
      <c r="B566" s="63" t="e">
        <f>#REF!</f>
        <v>#REF!</v>
      </c>
      <c r="C566" s="61" t="s">
        <v>138</v>
      </c>
      <c r="D566" s="48" t="s">
        <v>64</v>
      </c>
      <c r="E566" s="48" t="s">
        <v>18</v>
      </c>
      <c r="F566" s="65" t="e">
        <f>IF(#REF!="XXXXX",0,#REF!)</f>
        <v>#REF!</v>
      </c>
      <c r="G566" s="70"/>
      <c r="H566" s="70"/>
      <c r="I566" s="69">
        <v>82</v>
      </c>
      <c r="J566" s="63">
        <v>9</v>
      </c>
    </row>
    <row r="567" spans="1:10" s="48" customFormat="1" ht="14.25">
      <c r="A567" s="74" t="e">
        <f t="shared" si="8"/>
        <v>#REF!</v>
      </c>
      <c r="B567" s="63" t="e">
        <f>#REF!</f>
        <v>#REF!</v>
      </c>
      <c r="C567" s="61" t="s">
        <v>139</v>
      </c>
      <c r="D567" s="48" t="s">
        <v>64</v>
      </c>
      <c r="E567" s="48" t="s">
        <v>18</v>
      </c>
      <c r="F567" s="65" t="e">
        <f>IF(#REF!="XXXXX",0,#REF!)</f>
        <v>#REF!</v>
      </c>
      <c r="G567" s="70"/>
      <c r="H567" s="70"/>
      <c r="I567" s="69">
        <v>89</v>
      </c>
      <c r="J567" s="63">
        <v>0</v>
      </c>
    </row>
    <row r="568" spans="1:10" s="48" customFormat="1" ht="14.25">
      <c r="A568" s="74" t="e">
        <f t="shared" si="8"/>
        <v>#REF!</v>
      </c>
      <c r="B568" s="63" t="e">
        <f>#REF!</f>
        <v>#REF!</v>
      </c>
      <c r="C568" s="61" t="s">
        <v>139</v>
      </c>
      <c r="D568" s="48" t="s">
        <v>64</v>
      </c>
      <c r="E568" s="48" t="s">
        <v>18</v>
      </c>
      <c r="F568" s="65" t="e">
        <f>IF(#REF!="XXXXX",0,#REF!)</f>
        <v>#REF!</v>
      </c>
      <c r="G568" s="70"/>
      <c r="H568" s="70"/>
      <c r="I568" s="69">
        <v>89</v>
      </c>
      <c r="J568" s="63">
        <v>1</v>
      </c>
    </row>
    <row r="569" spans="1:10" s="48" customFormat="1" ht="14.25">
      <c r="A569" s="74" t="e">
        <f t="shared" si="8"/>
        <v>#REF!</v>
      </c>
      <c r="B569" s="63" t="e">
        <f>#REF!</f>
        <v>#REF!</v>
      </c>
      <c r="C569" s="61" t="s">
        <v>139</v>
      </c>
      <c r="D569" s="48" t="s">
        <v>64</v>
      </c>
      <c r="E569" s="48" t="s">
        <v>18</v>
      </c>
      <c r="F569" s="65" t="e">
        <f>IF(#REF!="XXXXX",0,#REF!)</f>
        <v>#REF!</v>
      </c>
      <c r="G569" s="70"/>
      <c r="H569" s="70"/>
      <c r="I569" s="69">
        <v>89</v>
      </c>
      <c r="J569" s="63">
        <v>2</v>
      </c>
    </row>
    <row r="570" spans="1:10" s="48" customFormat="1" ht="14.25">
      <c r="A570" s="74" t="e">
        <f t="shared" si="8"/>
        <v>#REF!</v>
      </c>
      <c r="B570" s="63" t="e">
        <f>#REF!</f>
        <v>#REF!</v>
      </c>
      <c r="C570" s="61" t="s">
        <v>139</v>
      </c>
      <c r="D570" s="48" t="s">
        <v>64</v>
      </c>
      <c r="E570" s="48" t="s">
        <v>18</v>
      </c>
      <c r="F570" s="65" t="e">
        <f>IF(#REF!="XXXXX",0,#REF!)</f>
        <v>#REF!</v>
      </c>
      <c r="G570" s="70"/>
      <c r="H570" s="70"/>
      <c r="I570" s="69">
        <v>89</v>
      </c>
      <c r="J570" s="63">
        <v>3</v>
      </c>
    </row>
    <row r="571" spans="1:10" s="48" customFormat="1" ht="14.25">
      <c r="A571" s="74" t="e">
        <f t="shared" si="8"/>
        <v>#REF!</v>
      </c>
      <c r="B571" s="63" t="e">
        <f>#REF!</f>
        <v>#REF!</v>
      </c>
      <c r="C571" s="61" t="s">
        <v>139</v>
      </c>
      <c r="D571" s="48" t="s">
        <v>64</v>
      </c>
      <c r="E571" s="48" t="s">
        <v>18</v>
      </c>
      <c r="F571" s="65" t="e">
        <f>IF(#REF!="XXXXX",0,#REF!)</f>
        <v>#REF!</v>
      </c>
      <c r="G571" s="70"/>
      <c r="H571" s="70"/>
      <c r="I571" s="69">
        <v>89</v>
      </c>
      <c r="J571" s="63">
        <v>4</v>
      </c>
    </row>
    <row r="572" spans="1:10" s="48" customFormat="1" ht="14.25">
      <c r="A572" s="74" t="e">
        <f t="shared" si="8"/>
        <v>#REF!</v>
      </c>
      <c r="B572" s="63" t="e">
        <f>#REF!</f>
        <v>#REF!</v>
      </c>
      <c r="C572" s="61" t="s">
        <v>139</v>
      </c>
      <c r="D572" s="48" t="s">
        <v>64</v>
      </c>
      <c r="E572" s="48" t="s">
        <v>18</v>
      </c>
      <c r="F572" s="65" t="e">
        <f>IF(#REF!="XXXXX",0,#REF!)</f>
        <v>#REF!</v>
      </c>
      <c r="G572" s="70"/>
      <c r="H572" s="70"/>
      <c r="I572" s="69">
        <v>89</v>
      </c>
      <c r="J572" s="63">
        <v>5</v>
      </c>
    </row>
    <row r="573" spans="1:10" s="48" customFormat="1" ht="14.25">
      <c r="A573" s="74" t="e">
        <f t="shared" si="8"/>
        <v>#REF!</v>
      </c>
      <c r="B573" s="63" t="e">
        <f>#REF!</f>
        <v>#REF!</v>
      </c>
      <c r="C573" s="61" t="s">
        <v>139</v>
      </c>
      <c r="D573" s="48" t="s">
        <v>64</v>
      </c>
      <c r="E573" s="48" t="s">
        <v>18</v>
      </c>
      <c r="F573" s="65" t="e">
        <f>IF(#REF!="XXXXX",0,#REF!)</f>
        <v>#REF!</v>
      </c>
      <c r="G573" s="70"/>
      <c r="H573" s="70"/>
      <c r="I573" s="69">
        <v>89</v>
      </c>
      <c r="J573" s="63">
        <v>7</v>
      </c>
    </row>
    <row r="574" spans="1:10" s="48" customFormat="1" ht="14.25">
      <c r="A574" s="74" t="e">
        <f t="shared" si="8"/>
        <v>#REF!</v>
      </c>
      <c r="B574" s="63" t="e">
        <f>#REF!</f>
        <v>#REF!</v>
      </c>
      <c r="C574" s="61" t="s">
        <v>139</v>
      </c>
      <c r="D574" s="48" t="s">
        <v>64</v>
      </c>
      <c r="E574" s="48" t="s">
        <v>18</v>
      </c>
      <c r="F574" s="65" t="e">
        <f>IF(#REF!="XXXXX",0,#REF!)</f>
        <v>#REF!</v>
      </c>
      <c r="G574" s="70"/>
      <c r="H574" s="70"/>
      <c r="I574" s="69">
        <v>89</v>
      </c>
      <c r="J574" s="63">
        <v>8</v>
      </c>
    </row>
    <row r="575" spans="1:10" s="48" customFormat="1" ht="14.25">
      <c r="A575" s="74" t="e">
        <f t="shared" si="8"/>
        <v>#REF!</v>
      </c>
      <c r="B575" s="63" t="e">
        <f>#REF!</f>
        <v>#REF!</v>
      </c>
      <c r="C575" s="61" t="s">
        <v>139</v>
      </c>
      <c r="D575" s="48" t="s">
        <v>64</v>
      </c>
      <c r="E575" s="48" t="s">
        <v>18</v>
      </c>
      <c r="F575" s="65" t="e">
        <f>IF(#REF!="XXXXX",0,#REF!)</f>
        <v>#REF!</v>
      </c>
      <c r="G575" s="70"/>
      <c r="H575" s="70"/>
      <c r="I575" s="69">
        <v>89</v>
      </c>
      <c r="J575" s="63">
        <v>9</v>
      </c>
    </row>
    <row r="576" spans="1:10" s="48" customFormat="1" ht="14.25">
      <c r="A576" s="74" t="e">
        <f t="shared" si="8"/>
        <v>#REF!</v>
      </c>
      <c r="B576" s="63" t="e">
        <f>#REF!</f>
        <v>#REF!</v>
      </c>
      <c r="C576" s="61" t="s">
        <v>140</v>
      </c>
      <c r="D576" s="48" t="s">
        <v>64</v>
      </c>
      <c r="E576" s="48" t="s">
        <v>18</v>
      </c>
      <c r="F576" s="65" t="e">
        <f>IF(#REF!="XXXXX",0,#REF!)</f>
        <v>#REF!</v>
      </c>
      <c r="G576" s="70"/>
      <c r="H576" s="70"/>
      <c r="I576" s="69">
        <v>99</v>
      </c>
      <c r="J576" s="63">
        <v>0</v>
      </c>
    </row>
    <row r="577" spans="1:10" ht="14.25">
      <c r="A577" s="74" t="e">
        <f t="shared" si="8"/>
        <v>#REF!</v>
      </c>
      <c r="B577" s="63" t="e">
        <f>#REF!</f>
        <v>#REF!</v>
      </c>
      <c r="C577" s="61" t="s">
        <v>140</v>
      </c>
      <c r="D577" s="48" t="s">
        <v>64</v>
      </c>
      <c r="E577" s="48" t="s">
        <v>18</v>
      </c>
      <c r="F577" s="65" t="e">
        <f>IF(#REF!="XXXXX",0,#REF!)</f>
        <v>#REF!</v>
      </c>
      <c r="G577" s="70"/>
      <c r="H577" s="70"/>
      <c r="I577" s="69">
        <v>99</v>
      </c>
      <c r="J577" s="63">
        <v>1</v>
      </c>
    </row>
    <row r="578" spans="1:10" ht="14.25">
      <c r="A578" s="74" t="e">
        <f t="shared" si="8"/>
        <v>#REF!</v>
      </c>
      <c r="B578" s="63" t="e">
        <f>#REF!</f>
        <v>#REF!</v>
      </c>
      <c r="C578" s="61" t="s">
        <v>140</v>
      </c>
      <c r="D578" s="48" t="s">
        <v>64</v>
      </c>
      <c r="E578" s="48" t="s">
        <v>18</v>
      </c>
      <c r="F578" s="65" t="e">
        <f>IF(#REF!="XXXXX",0,#REF!)</f>
        <v>#REF!</v>
      </c>
      <c r="G578" s="70"/>
      <c r="H578" s="70"/>
      <c r="I578" s="69">
        <v>99</v>
      </c>
      <c r="J578" s="63">
        <v>2</v>
      </c>
    </row>
    <row r="579" spans="1:10" ht="14.25">
      <c r="A579" s="74" t="e">
        <f t="shared" si="8"/>
        <v>#REF!</v>
      </c>
      <c r="B579" s="63" t="e">
        <f>#REF!</f>
        <v>#REF!</v>
      </c>
      <c r="C579" s="61" t="s">
        <v>140</v>
      </c>
      <c r="D579" s="48" t="s">
        <v>64</v>
      </c>
      <c r="E579" s="48" t="s">
        <v>18</v>
      </c>
      <c r="F579" s="65" t="e">
        <f>IF(#REF!="XXXXX",0,#REF!)</f>
        <v>#REF!</v>
      </c>
      <c r="G579" s="70"/>
      <c r="H579" s="70"/>
      <c r="I579" s="69">
        <v>99</v>
      </c>
      <c r="J579" s="63">
        <v>3</v>
      </c>
    </row>
    <row r="580" spans="1:10" ht="14.25">
      <c r="A580" s="74" t="e">
        <f t="shared" si="8"/>
        <v>#REF!</v>
      </c>
      <c r="B580" s="63" t="e">
        <f>#REF!</f>
        <v>#REF!</v>
      </c>
      <c r="C580" s="61" t="s">
        <v>140</v>
      </c>
      <c r="D580" s="48" t="s">
        <v>64</v>
      </c>
      <c r="E580" s="48" t="s">
        <v>18</v>
      </c>
      <c r="F580" s="65" t="e">
        <f>IF(#REF!="XXXXX",0,#REF!)</f>
        <v>#REF!</v>
      </c>
      <c r="G580" s="70"/>
      <c r="H580" s="70"/>
      <c r="I580" s="69">
        <v>99</v>
      </c>
      <c r="J580" s="63">
        <v>4</v>
      </c>
    </row>
    <row r="581" spans="1:10" ht="14.25">
      <c r="A581" s="74" t="e">
        <f>A580</f>
        <v>#REF!</v>
      </c>
      <c r="B581" s="63" t="e">
        <f>#REF!</f>
        <v>#REF!</v>
      </c>
      <c r="C581" s="61" t="s">
        <v>140</v>
      </c>
      <c r="D581" s="48" t="s">
        <v>64</v>
      </c>
      <c r="E581" s="48" t="s">
        <v>18</v>
      </c>
      <c r="F581" s="65" t="e">
        <f>IF(#REF!="XXXXX",0,#REF!)</f>
        <v>#REF!</v>
      </c>
      <c r="G581" s="70"/>
      <c r="H581" s="70"/>
      <c r="I581" s="69">
        <v>99</v>
      </c>
      <c r="J581" s="63">
        <v>5</v>
      </c>
    </row>
    <row r="582" spans="1:10" ht="14.25">
      <c r="A582" s="74" t="e">
        <f>A581</f>
        <v>#REF!</v>
      </c>
      <c r="B582" s="63" t="e">
        <f>#REF!</f>
        <v>#REF!</v>
      </c>
      <c r="C582" s="61" t="s">
        <v>140</v>
      </c>
      <c r="D582" s="48" t="s">
        <v>64</v>
      </c>
      <c r="E582" s="48" t="s">
        <v>18</v>
      </c>
      <c r="F582" s="65" t="e">
        <f>IF(#REF!="XXXXX",0,#REF!)</f>
        <v>#REF!</v>
      </c>
      <c r="G582" s="70"/>
      <c r="H582" s="70"/>
      <c r="I582" s="69">
        <v>99</v>
      </c>
      <c r="J582" s="63">
        <v>7</v>
      </c>
    </row>
    <row r="583" spans="1:10" ht="14.25">
      <c r="A583" s="74" t="e">
        <f>A582</f>
        <v>#REF!</v>
      </c>
      <c r="B583" s="63" t="e">
        <f>#REF!</f>
        <v>#REF!</v>
      </c>
      <c r="C583" s="61" t="s">
        <v>140</v>
      </c>
      <c r="D583" s="48" t="s">
        <v>64</v>
      </c>
      <c r="E583" s="48" t="s">
        <v>18</v>
      </c>
      <c r="F583" s="65" t="e">
        <f>IF(#REF!="XXXXX",0,#REF!)</f>
        <v>#REF!</v>
      </c>
      <c r="G583" s="70"/>
      <c r="H583" s="70"/>
      <c r="I583" s="69">
        <v>99</v>
      </c>
      <c r="J583" s="63">
        <v>8</v>
      </c>
    </row>
    <row r="584" spans="1:10" ht="14.25">
      <c r="A584" s="74" t="e">
        <f>A583</f>
        <v>#REF!</v>
      </c>
      <c r="B584" s="63" t="e">
        <f>#REF!</f>
        <v>#REF!</v>
      </c>
      <c r="C584" s="61" t="s">
        <v>140</v>
      </c>
      <c r="D584" s="48" t="s">
        <v>64</v>
      </c>
      <c r="E584" s="48" t="s">
        <v>18</v>
      </c>
      <c r="F584" s="65" t="e">
        <f>IF(#REF!="XXXXX",0,#REF!)</f>
        <v>#REF!</v>
      </c>
      <c r="G584" s="70"/>
      <c r="H584" s="70"/>
      <c r="I584" s="69">
        <v>99</v>
      </c>
      <c r="J584" s="63">
        <v>9</v>
      </c>
    </row>
  </sheetData>
  <phoneticPr fontId="25" type="noConversion"/>
  <pageMargins left="0.4" right="0.31" top="0.56999999999999995" bottom="0.64" header="0.5" footer="0.5"/>
  <pageSetup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workbookViewId="0">
      <selection activeCell="A2" sqref="A2"/>
    </sheetView>
  </sheetViews>
  <sheetFormatPr defaultColWidth="8.85546875" defaultRowHeight="12.75"/>
  <cols>
    <col min="1" max="1" width="19.28515625" customWidth="1"/>
    <col min="2" max="2" width="14" customWidth="1"/>
    <col min="3" max="3" width="34.140625" bestFit="1" customWidth="1"/>
    <col min="4" max="4" width="13.42578125" customWidth="1"/>
    <col min="5" max="5" width="14.85546875" customWidth="1"/>
    <col min="6" max="6" width="15.85546875" customWidth="1"/>
  </cols>
  <sheetData>
    <row r="1" spans="1:6">
      <c r="A1" t="s">
        <v>25</v>
      </c>
      <c r="B1" s="56" t="s">
        <v>119</v>
      </c>
      <c r="C1" t="s">
        <v>71</v>
      </c>
      <c r="D1" t="s">
        <v>17</v>
      </c>
      <c r="E1" t="s">
        <v>193</v>
      </c>
      <c r="F1" t="s">
        <v>70</v>
      </c>
    </row>
    <row r="2" spans="1:6" s="1" customFormat="1" ht="14.25">
      <c r="A2" s="74" t="e">
        <f>"8/31/"&amp;RIGHT(#REF!,4)</f>
        <v>#REF!</v>
      </c>
      <c r="B2" s="57" t="e">
        <f>#REF!</f>
        <v>#REF!</v>
      </c>
      <c r="C2" s="59" t="s">
        <v>27</v>
      </c>
      <c r="D2" s="1" t="s">
        <v>38</v>
      </c>
      <c r="E2" s="1" t="s">
        <v>18</v>
      </c>
      <c r="F2" s="7" t="e">
        <f>#REF!</f>
        <v>#REF!</v>
      </c>
    </row>
    <row r="3" spans="1:6" s="1" customFormat="1" ht="14.25">
      <c r="A3" s="75" t="e">
        <f>A2</f>
        <v>#REF!</v>
      </c>
      <c r="B3" s="57" t="e">
        <f>#REF!</f>
        <v>#REF!</v>
      </c>
      <c r="C3" s="59" t="s">
        <v>27</v>
      </c>
      <c r="D3" s="1" t="s">
        <v>39</v>
      </c>
      <c r="E3" s="1" t="s">
        <v>18</v>
      </c>
      <c r="F3" s="7" t="e">
        <f>#REF!</f>
        <v>#REF!</v>
      </c>
    </row>
    <row r="4" spans="1:6" s="1" customFormat="1" ht="14.25">
      <c r="A4" s="75" t="e">
        <f t="shared" ref="A4:A37" si="0">A3</f>
        <v>#REF!</v>
      </c>
      <c r="B4" s="57" t="e">
        <f>#REF!</f>
        <v>#REF!</v>
      </c>
      <c r="C4" s="58" t="s">
        <v>28</v>
      </c>
      <c r="D4" s="1" t="s">
        <v>38</v>
      </c>
      <c r="E4" s="1" t="s">
        <v>18</v>
      </c>
      <c r="F4" s="7" t="e">
        <f>#REF!</f>
        <v>#REF!</v>
      </c>
    </row>
    <row r="5" spans="1:6" s="1" customFormat="1" ht="14.25">
      <c r="A5" s="75" t="e">
        <f t="shared" si="0"/>
        <v>#REF!</v>
      </c>
      <c r="B5" s="57" t="e">
        <f>#REF!</f>
        <v>#REF!</v>
      </c>
      <c r="C5" s="58" t="s">
        <v>28</v>
      </c>
      <c r="D5" s="1" t="s">
        <v>39</v>
      </c>
      <c r="E5" s="1" t="s">
        <v>18</v>
      </c>
      <c r="F5" s="7" t="e">
        <f>#REF!</f>
        <v>#REF!</v>
      </c>
    </row>
    <row r="6" spans="1:6" ht="14.25">
      <c r="A6" s="75" t="e">
        <f t="shared" si="0"/>
        <v>#REF!</v>
      </c>
      <c r="B6" s="57" t="e">
        <f>#REF!</f>
        <v>#REF!</v>
      </c>
      <c r="C6" s="58" t="s">
        <v>29</v>
      </c>
      <c r="D6" s="1" t="s">
        <v>38</v>
      </c>
      <c r="E6" s="1" t="s">
        <v>18</v>
      </c>
      <c r="F6" s="20" t="e">
        <f>#REF!</f>
        <v>#REF!</v>
      </c>
    </row>
    <row r="7" spans="1:6" ht="14.25">
      <c r="A7" s="75" t="e">
        <f t="shared" si="0"/>
        <v>#REF!</v>
      </c>
      <c r="B7" s="57" t="e">
        <f>#REF!</f>
        <v>#REF!</v>
      </c>
      <c r="C7" s="58" t="s">
        <v>29</v>
      </c>
      <c r="D7" s="1" t="s">
        <v>39</v>
      </c>
      <c r="E7" s="1" t="s">
        <v>18</v>
      </c>
      <c r="F7" s="20" t="e">
        <f>#REF!</f>
        <v>#REF!</v>
      </c>
    </row>
    <row r="8" spans="1:6" ht="14.25">
      <c r="A8" s="75" t="e">
        <f t="shared" si="0"/>
        <v>#REF!</v>
      </c>
      <c r="B8" s="57" t="e">
        <f>#REF!</f>
        <v>#REF!</v>
      </c>
      <c r="C8" t="s">
        <v>30</v>
      </c>
      <c r="D8" s="1" t="s">
        <v>38</v>
      </c>
      <c r="E8" s="1" t="s">
        <v>18</v>
      </c>
      <c r="F8" s="20" t="e">
        <f>#REF!</f>
        <v>#REF!</v>
      </c>
    </row>
    <row r="9" spans="1:6" ht="14.25">
      <c r="A9" s="75" t="e">
        <f t="shared" si="0"/>
        <v>#REF!</v>
      </c>
      <c r="B9" s="57" t="e">
        <f>#REF!</f>
        <v>#REF!</v>
      </c>
      <c r="C9" s="34" t="s">
        <v>30</v>
      </c>
      <c r="D9" s="1" t="s">
        <v>39</v>
      </c>
      <c r="E9" s="1" t="s">
        <v>18</v>
      </c>
      <c r="F9" s="20" t="e">
        <f>#REF!</f>
        <v>#REF!</v>
      </c>
    </row>
    <row r="10" spans="1:6" ht="14.25">
      <c r="A10" s="75" t="e">
        <f t="shared" si="0"/>
        <v>#REF!</v>
      </c>
      <c r="B10" s="57" t="e">
        <f>#REF!</f>
        <v>#REF!</v>
      </c>
      <c r="C10" t="s">
        <v>244</v>
      </c>
      <c r="D10" s="1" t="s">
        <v>38</v>
      </c>
      <c r="E10" s="1" t="s">
        <v>18</v>
      </c>
      <c r="F10" s="20" t="e">
        <f>#REF!</f>
        <v>#REF!</v>
      </c>
    </row>
    <row r="11" spans="1:6" ht="14.25">
      <c r="A11" s="75" t="e">
        <f t="shared" si="0"/>
        <v>#REF!</v>
      </c>
      <c r="B11" s="57" t="e">
        <f>#REF!</f>
        <v>#REF!</v>
      </c>
      <c r="C11" t="s">
        <v>244</v>
      </c>
      <c r="D11" s="1" t="s">
        <v>39</v>
      </c>
      <c r="E11" s="1" t="s">
        <v>18</v>
      </c>
      <c r="F11" s="20" t="e">
        <f>#REF!</f>
        <v>#REF!</v>
      </c>
    </row>
    <row r="12" spans="1:6" ht="14.25">
      <c r="A12" s="75" t="e">
        <f t="shared" si="0"/>
        <v>#REF!</v>
      </c>
      <c r="B12" s="57" t="e">
        <f>#REF!</f>
        <v>#REF!</v>
      </c>
      <c r="C12" t="s">
        <v>245</v>
      </c>
      <c r="D12" s="1" t="s">
        <v>6</v>
      </c>
      <c r="E12" s="1" t="s">
        <v>18</v>
      </c>
      <c r="F12" s="20" t="e">
        <f>#REF!</f>
        <v>#REF!</v>
      </c>
    </row>
    <row r="13" spans="1:6" ht="14.25">
      <c r="A13" s="75" t="e">
        <f t="shared" si="0"/>
        <v>#REF!</v>
      </c>
      <c r="B13" s="57" t="e">
        <f>#REF!</f>
        <v>#REF!</v>
      </c>
      <c r="C13" t="s">
        <v>245</v>
      </c>
      <c r="D13" s="1" t="s">
        <v>7</v>
      </c>
      <c r="E13" s="1" t="s">
        <v>18</v>
      </c>
      <c r="F13" s="20" t="e">
        <f>#REF!</f>
        <v>#REF!</v>
      </c>
    </row>
    <row r="14" spans="1:6" ht="14.25">
      <c r="A14" s="75" t="e">
        <f t="shared" si="0"/>
        <v>#REF!</v>
      </c>
      <c r="B14" s="57" t="e">
        <f>#REF!</f>
        <v>#REF!</v>
      </c>
      <c r="C14" t="s">
        <v>246</v>
      </c>
      <c r="D14" s="1" t="s">
        <v>40</v>
      </c>
      <c r="E14" s="1" t="s">
        <v>18</v>
      </c>
      <c r="F14" s="20" t="e">
        <f>#REF!</f>
        <v>#REF!</v>
      </c>
    </row>
    <row r="15" spans="1:6" ht="14.25">
      <c r="A15" s="75" t="e">
        <f t="shared" si="0"/>
        <v>#REF!</v>
      </c>
      <c r="B15" s="57" t="e">
        <f>#REF!</f>
        <v>#REF!</v>
      </c>
      <c r="C15" t="s">
        <v>246</v>
      </c>
      <c r="D15" s="1" t="s">
        <v>41</v>
      </c>
      <c r="E15" s="1" t="s">
        <v>18</v>
      </c>
      <c r="F15" s="20" t="e">
        <f>#REF!</f>
        <v>#REF!</v>
      </c>
    </row>
    <row r="16" spans="1:6" ht="14.25">
      <c r="A16" s="75" t="e">
        <f t="shared" si="0"/>
        <v>#REF!</v>
      </c>
      <c r="B16" s="57" t="e">
        <f>#REF!</f>
        <v>#REF!</v>
      </c>
      <c r="C16" t="s">
        <v>247</v>
      </c>
      <c r="D16" s="1" t="s">
        <v>40</v>
      </c>
      <c r="E16" s="1" t="s">
        <v>18</v>
      </c>
      <c r="F16" s="20" t="e">
        <f>#REF!</f>
        <v>#REF!</v>
      </c>
    </row>
    <row r="17" spans="1:6" ht="14.25">
      <c r="A17" s="75" t="e">
        <f t="shared" si="0"/>
        <v>#REF!</v>
      </c>
      <c r="B17" s="57" t="e">
        <f>#REF!</f>
        <v>#REF!</v>
      </c>
      <c r="C17" t="s">
        <v>247</v>
      </c>
      <c r="D17" s="1" t="s">
        <v>41</v>
      </c>
      <c r="E17" s="1" t="s">
        <v>18</v>
      </c>
      <c r="F17" s="20" t="e">
        <f>#REF!</f>
        <v>#REF!</v>
      </c>
    </row>
    <row r="18" spans="1:6" ht="14.25">
      <c r="A18" s="75" t="e">
        <f t="shared" si="0"/>
        <v>#REF!</v>
      </c>
      <c r="B18" s="57" t="e">
        <f>#REF!</f>
        <v>#REF!</v>
      </c>
      <c r="C18" t="s">
        <v>31</v>
      </c>
      <c r="D18" s="1" t="s">
        <v>40</v>
      </c>
      <c r="E18" s="1" t="s">
        <v>18</v>
      </c>
      <c r="F18" s="20" t="e">
        <f>#REF!</f>
        <v>#REF!</v>
      </c>
    </row>
    <row r="19" spans="1:6" ht="14.25">
      <c r="A19" s="75" t="e">
        <f t="shared" si="0"/>
        <v>#REF!</v>
      </c>
      <c r="B19" s="57" t="e">
        <f>#REF!</f>
        <v>#REF!</v>
      </c>
      <c r="C19" t="s">
        <v>31</v>
      </c>
      <c r="D19" s="1" t="s">
        <v>41</v>
      </c>
      <c r="E19" s="1" t="s">
        <v>18</v>
      </c>
      <c r="F19" s="20" t="e">
        <f>#REF!</f>
        <v>#REF!</v>
      </c>
    </row>
    <row r="20" spans="1:6" ht="14.25">
      <c r="A20" s="75" t="e">
        <f t="shared" si="0"/>
        <v>#REF!</v>
      </c>
      <c r="B20" s="57" t="e">
        <f>#REF!</f>
        <v>#REF!</v>
      </c>
      <c r="C20" t="s">
        <v>248</v>
      </c>
      <c r="D20" s="1" t="s">
        <v>51</v>
      </c>
      <c r="E20" s="1" t="s">
        <v>18</v>
      </c>
      <c r="F20" s="20" t="e">
        <f>#REF!</f>
        <v>#REF!</v>
      </c>
    </row>
    <row r="21" spans="1:6" ht="14.25">
      <c r="A21" s="75" t="e">
        <f t="shared" si="0"/>
        <v>#REF!</v>
      </c>
      <c r="B21" s="57" t="e">
        <f>#REF!</f>
        <v>#REF!</v>
      </c>
      <c r="C21" t="s">
        <v>248</v>
      </c>
      <c r="D21" s="1" t="s">
        <v>52</v>
      </c>
      <c r="E21" s="1" t="s">
        <v>18</v>
      </c>
      <c r="F21" s="20" t="e">
        <f>#REF!</f>
        <v>#REF!</v>
      </c>
    </row>
    <row r="22" spans="1:6" ht="14.25">
      <c r="A22" s="75" t="e">
        <f t="shared" si="0"/>
        <v>#REF!</v>
      </c>
      <c r="B22" s="57" t="e">
        <f>#REF!</f>
        <v>#REF!</v>
      </c>
      <c r="C22" t="s">
        <v>249</v>
      </c>
      <c r="D22" s="1" t="s">
        <v>53</v>
      </c>
      <c r="E22" s="1" t="s">
        <v>18</v>
      </c>
      <c r="F22" s="20" t="e">
        <f>#REF!</f>
        <v>#REF!</v>
      </c>
    </row>
    <row r="23" spans="1:6" ht="14.25">
      <c r="A23" s="75" t="e">
        <f t="shared" si="0"/>
        <v>#REF!</v>
      </c>
      <c r="B23" s="57" t="e">
        <f>#REF!</f>
        <v>#REF!</v>
      </c>
      <c r="C23" t="s">
        <v>249</v>
      </c>
      <c r="D23" s="1" t="s">
        <v>54</v>
      </c>
      <c r="E23" s="1" t="s">
        <v>18</v>
      </c>
      <c r="F23" s="20" t="e">
        <f>#REF!</f>
        <v>#REF!</v>
      </c>
    </row>
    <row r="24" spans="1:6" ht="14.25">
      <c r="A24" s="75" t="e">
        <f t="shared" si="0"/>
        <v>#REF!</v>
      </c>
      <c r="B24" s="57" t="e">
        <f>#REF!</f>
        <v>#REF!</v>
      </c>
      <c r="C24" t="s">
        <v>32</v>
      </c>
      <c r="D24" s="1" t="s">
        <v>53</v>
      </c>
      <c r="E24" s="1" t="s">
        <v>18</v>
      </c>
      <c r="F24" s="20" t="e">
        <f>#REF!</f>
        <v>#REF!</v>
      </c>
    </row>
    <row r="25" spans="1:6" ht="14.25">
      <c r="A25" s="75" t="e">
        <f t="shared" si="0"/>
        <v>#REF!</v>
      </c>
      <c r="B25" s="57" t="e">
        <f>#REF!</f>
        <v>#REF!</v>
      </c>
      <c r="C25" t="s">
        <v>32</v>
      </c>
      <c r="D25" s="1" t="s">
        <v>54</v>
      </c>
      <c r="E25" s="1" t="s">
        <v>18</v>
      </c>
      <c r="F25" s="20" t="e">
        <f>#REF!</f>
        <v>#REF!</v>
      </c>
    </row>
    <row r="26" spans="1:6" ht="14.25">
      <c r="A26" s="75" t="e">
        <f t="shared" si="0"/>
        <v>#REF!</v>
      </c>
      <c r="B26" s="57" t="e">
        <f>#REF!</f>
        <v>#REF!</v>
      </c>
      <c r="C26" t="s">
        <v>37</v>
      </c>
      <c r="D26" s="1" t="s">
        <v>42</v>
      </c>
      <c r="E26" s="1" t="s">
        <v>18</v>
      </c>
      <c r="F26" s="20" t="e">
        <f>#REF!</f>
        <v>#REF!</v>
      </c>
    </row>
    <row r="27" spans="1:6" ht="14.25">
      <c r="A27" s="75" t="e">
        <f t="shared" si="0"/>
        <v>#REF!</v>
      </c>
      <c r="B27" s="57" t="e">
        <f>#REF!</f>
        <v>#REF!</v>
      </c>
      <c r="C27" t="s">
        <v>37</v>
      </c>
      <c r="D27" s="1" t="s">
        <v>43</v>
      </c>
      <c r="E27" s="1" t="s">
        <v>18</v>
      </c>
      <c r="F27" s="20" t="e">
        <f>#REF!</f>
        <v>#REF!</v>
      </c>
    </row>
    <row r="28" spans="1:6" ht="14.25">
      <c r="A28" s="75" t="e">
        <f t="shared" si="0"/>
        <v>#REF!</v>
      </c>
      <c r="B28" s="57" t="e">
        <f>#REF!</f>
        <v>#REF!</v>
      </c>
      <c r="C28" t="s">
        <v>33</v>
      </c>
      <c r="D28" s="1" t="s">
        <v>42</v>
      </c>
      <c r="E28" s="1" t="s">
        <v>18</v>
      </c>
      <c r="F28" s="20" t="e">
        <f>#REF!</f>
        <v>#REF!</v>
      </c>
    </row>
    <row r="29" spans="1:6" ht="14.25">
      <c r="A29" s="75" t="e">
        <f t="shared" si="0"/>
        <v>#REF!</v>
      </c>
      <c r="B29" s="57" t="e">
        <f>#REF!</f>
        <v>#REF!</v>
      </c>
      <c r="C29" t="s">
        <v>33</v>
      </c>
      <c r="D29" s="1" t="s">
        <v>43</v>
      </c>
      <c r="E29" s="1" t="s">
        <v>18</v>
      </c>
      <c r="F29" s="20" t="e">
        <f>#REF!</f>
        <v>#REF!</v>
      </c>
    </row>
    <row r="30" spans="1:6" ht="14.25">
      <c r="A30" s="75" t="e">
        <f t="shared" si="0"/>
        <v>#REF!</v>
      </c>
      <c r="B30" s="57" t="e">
        <f>#REF!</f>
        <v>#REF!</v>
      </c>
      <c r="C30" t="s">
        <v>34</v>
      </c>
      <c r="D30" s="1" t="s">
        <v>42</v>
      </c>
      <c r="E30" s="1" t="s">
        <v>18</v>
      </c>
      <c r="F30" s="20" t="e">
        <f>#REF!</f>
        <v>#REF!</v>
      </c>
    </row>
    <row r="31" spans="1:6" ht="14.25">
      <c r="A31" s="75" t="e">
        <f t="shared" si="0"/>
        <v>#REF!</v>
      </c>
      <c r="B31" s="57" t="e">
        <f>#REF!</f>
        <v>#REF!</v>
      </c>
      <c r="C31" t="s">
        <v>34</v>
      </c>
      <c r="D31" s="1" t="s">
        <v>43</v>
      </c>
      <c r="E31" s="1" t="s">
        <v>18</v>
      </c>
      <c r="F31" s="20" t="e">
        <f>#REF!</f>
        <v>#REF!</v>
      </c>
    </row>
    <row r="32" spans="1:6" ht="14.25">
      <c r="A32" s="75" t="e">
        <f t="shared" si="0"/>
        <v>#REF!</v>
      </c>
      <c r="B32" s="57" t="e">
        <f>#REF!</f>
        <v>#REF!</v>
      </c>
      <c r="C32" t="s">
        <v>35</v>
      </c>
      <c r="D32" s="1" t="s">
        <v>42</v>
      </c>
      <c r="E32" s="1" t="s">
        <v>18</v>
      </c>
      <c r="F32" s="20" t="e">
        <f>#REF!</f>
        <v>#REF!</v>
      </c>
    </row>
    <row r="33" spans="1:6" ht="14.25">
      <c r="A33" s="75" t="e">
        <f t="shared" si="0"/>
        <v>#REF!</v>
      </c>
      <c r="B33" s="57" t="e">
        <f>#REF!</f>
        <v>#REF!</v>
      </c>
      <c r="C33" t="s">
        <v>35</v>
      </c>
      <c r="D33" s="1" t="s">
        <v>43</v>
      </c>
      <c r="E33" s="1" t="s">
        <v>18</v>
      </c>
      <c r="F33" s="20" t="e">
        <f>#REF!</f>
        <v>#REF!</v>
      </c>
    </row>
    <row r="34" spans="1:6" ht="14.25">
      <c r="A34" s="75" t="e">
        <f t="shared" si="0"/>
        <v>#REF!</v>
      </c>
      <c r="B34" s="57" t="e">
        <f>#REF!</f>
        <v>#REF!</v>
      </c>
      <c r="C34" t="s">
        <v>36</v>
      </c>
      <c r="D34" s="1" t="s">
        <v>44</v>
      </c>
      <c r="E34" s="1" t="s">
        <v>18</v>
      </c>
      <c r="F34" s="20" t="e">
        <f>#REF!</f>
        <v>#REF!</v>
      </c>
    </row>
    <row r="35" spans="1:6" ht="14.25">
      <c r="A35" s="75" t="e">
        <f t="shared" si="0"/>
        <v>#REF!</v>
      </c>
      <c r="B35" s="57" t="e">
        <f>#REF!</f>
        <v>#REF!</v>
      </c>
      <c r="C35" t="s">
        <v>36</v>
      </c>
      <c r="D35" s="1" t="s">
        <v>45</v>
      </c>
      <c r="E35" s="1" t="s">
        <v>18</v>
      </c>
      <c r="F35" s="20" t="e">
        <f>#REF!</f>
        <v>#REF!</v>
      </c>
    </row>
    <row r="36" spans="1:6" ht="14.25">
      <c r="A36" s="75" t="e">
        <f t="shared" si="0"/>
        <v>#REF!</v>
      </c>
      <c r="B36" s="57" t="e">
        <f>#REF!</f>
        <v>#REF!</v>
      </c>
      <c r="C36" s="62" t="s">
        <v>147</v>
      </c>
      <c r="D36" s="1" t="s">
        <v>55</v>
      </c>
      <c r="E36" s="1" t="s">
        <v>18</v>
      </c>
      <c r="F36" s="20" t="e">
        <f>#REF!</f>
        <v>#REF!</v>
      </c>
    </row>
    <row r="37" spans="1:6" ht="14.25">
      <c r="A37" s="75" t="e">
        <f t="shared" si="0"/>
        <v>#REF!</v>
      </c>
      <c r="B37" s="57" t="e">
        <f>#REF!</f>
        <v>#REF!</v>
      </c>
      <c r="C37" s="62" t="s">
        <v>147</v>
      </c>
      <c r="D37" s="1" t="s">
        <v>56</v>
      </c>
      <c r="E37" s="1" t="s">
        <v>18</v>
      </c>
      <c r="F37" s="20" t="e">
        <f>#REF!</f>
        <v>#REF!</v>
      </c>
    </row>
  </sheetData>
  <phoneticPr fontId="25" type="noConversion"/>
  <pageMargins left="0.75" right="0.75" top="1" bottom="1" header="0.5" footer="0.5"/>
  <pageSetup scale="81"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P32"/>
  <sheetViews>
    <sheetView zoomScaleNormal="100" zoomScaleSheetLayoutView="100" workbookViewId="0">
      <selection activeCell="E5" sqref="E5"/>
    </sheetView>
  </sheetViews>
  <sheetFormatPr defaultColWidth="8.85546875" defaultRowHeight="12.75"/>
  <cols>
    <col min="1" max="1" width="61.28515625" style="182" customWidth="1"/>
    <col min="2" max="2" width="19.5703125" style="190" customWidth="1"/>
    <col min="3" max="3" width="19.5703125" style="296" customWidth="1"/>
    <col min="4" max="4" width="19.5703125" style="190" customWidth="1"/>
    <col min="5" max="5" width="8.85546875" style="182"/>
    <col min="6" max="6" width="3.7109375" style="182" customWidth="1"/>
    <col min="7" max="15" width="9.5703125" style="182" customWidth="1"/>
    <col min="16" max="18" width="8.85546875" style="182"/>
    <col min="19" max="22" width="24.28515625" style="182" customWidth="1"/>
    <col min="23" max="16384" width="8.85546875" style="182"/>
  </cols>
  <sheetData>
    <row r="1" spans="1:16">
      <c r="A1" s="455" t="str">
        <f>+'REVENUE EXPENSES'!A1:I1</f>
        <v>Educational Service District #171</v>
      </c>
      <c r="B1" s="455"/>
      <c r="C1" s="455"/>
      <c r="D1" s="455"/>
      <c r="G1"/>
      <c r="H1"/>
      <c r="I1"/>
      <c r="J1"/>
      <c r="K1"/>
      <c r="L1"/>
      <c r="M1"/>
      <c r="N1"/>
      <c r="O1"/>
      <c r="P1" s="182" t="s">
        <v>191</v>
      </c>
    </row>
    <row r="2" spans="1:16">
      <c r="A2" s="456" t="s">
        <v>652</v>
      </c>
      <c r="B2" s="456"/>
      <c r="C2" s="456"/>
      <c r="D2" s="456"/>
      <c r="G2"/>
      <c r="H2"/>
      <c r="I2"/>
      <c r="J2"/>
      <c r="K2"/>
      <c r="L2"/>
      <c r="M2"/>
      <c r="N2"/>
      <c r="O2"/>
      <c r="P2" s="306" t="s">
        <v>191</v>
      </c>
    </row>
    <row r="3" spans="1:16">
      <c r="A3" s="457" t="s">
        <v>284</v>
      </c>
      <c r="B3" s="457"/>
      <c r="C3" s="457"/>
      <c r="D3" s="457"/>
      <c r="G3"/>
      <c r="H3"/>
      <c r="I3"/>
      <c r="J3"/>
      <c r="K3"/>
      <c r="L3"/>
      <c r="M3"/>
      <c r="N3"/>
      <c r="O3"/>
      <c r="P3" s="306" t="s">
        <v>191</v>
      </c>
    </row>
    <row r="4" spans="1:16">
      <c r="A4" s="187"/>
      <c r="B4" s="226"/>
      <c r="C4" s="302"/>
      <c r="D4" s="227"/>
      <c r="G4"/>
      <c r="H4"/>
      <c r="I4"/>
      <c r="J4"/>
      <c r="K4"/>
      <c r="L4"/>
      <c r="M4"/>
      <c r="N4"/>
      <c r="O4"/>
      <c r="P4" s="306" t="s">
        <v>191</v>
      </c>
    </row>
    <row r="5" spans="1:16" ht="25.5">
      <c r="A5" s="182" t="s">
        <v>536</v>
      </c>
      <c r="B5" s="293" t="s">
        <v>348</v>
      </c>
      <c r="C5" s="292" t="s">
        <v>686</v>
      </c>
      <c r="D5" s="304" t="s">
        <v>687</v>
      </c>
      <c r="G5"/>
      <c r="H5"/>
      <c r="I5"/>
      <c r="J5"/>
      <c r="K5"/>
      <c r="L5"/>
      <c r="M5"/>
      <c r="N5"/>
      <c r="O5"/>
      <c r="P5" s="306" t="s">
        <v>191</v>
      </c>
    </row>
    <row r="6" spans="1:16">
      <c r="A6" s="188" t="s">
        <v>537</v>
      </c>
      <c r="B6" s="189"/>
      <c r="C6" s="295"/>
      <c r="D6" s="189"/>
      <c r="G6"/>
      <c r="H6"/>
      <c r="I6"/>
      <c r="J6"/>
      <c r="K6"/>
      <c r="L6"/>
      <c r="M6"/>
      <c r="N6"/>
      <c r="O6"/>
      <c r="P6" s="306" t="s">
        <v>191</v>
      </c>
    </row>
    <row r="7" spans="1:16">
      <c r="A7" s="191" t="s">
        <v>538</v>
      </c>
      <c r="B7" s="189">
        <v>0</v>
      </c>
      <c r="C7" s="295">
        <v>0</v>
      </c>
      <c r="D7" s="189"/>
      <c r="G7"/>
      <c r="H7"/>
      <c r="I7"/>
      <c r="J7"/>
      <c r="K7"/>
      <c r="L7"/>
      <c r="M7"/>
      <c r="N7"/>
      <c r="O7"/>
      <c r="P7" s="306" t="s">
        <v>191</v>
      </c>
    </row>
    <row r="8" spans="1:16">
      <c r="A8" s="191" t="s">
        <v>539</v>
      </c>
      <c r="B8" s="189"/>
      <c r="C8" s="295"/>
      <c r="D8" s="189"/>
      <c r="G8"/>
      <c r="H8"/>
      <c r="I8"/>
      <c r="J8"/>
      <c r="K8"/>
      <c r="L8"/>
      <c r="M8"/>
      <c r="N8"/>
      <c r="O8"/>
      <c r="P8" s="306" t="s">
        <v>191</v>
      </c>
    </row>
    <row r="9" spans="1:16">
      <c r="A9" s="228" t="s">
        <v>540</v>
      </c>
      <c r="B9" s="221">
        <f>SUM(B7:B8)</f>
        <v>0</v>
      </c>
      <c r="C9" s="301">
        <f>SUM(C7:C8)</f>
        <v>0</v>
      </c>
      <c r="D9" s="221">
        <f>SUM(D7:D8)</f>
        <v>0</v>
      </c>
      <c r="G9"/>
      <c r="H9"/>
      <c r="I9"/>
      <c r="J9"/>
      <c r="K9"/>
      <c r="L9"/>
      <c r="M9"/>
      <c r="N9"/>
      <c r="O9"/>
      <c r="P9" s="306" t="s">
        <v>191</v>
      </c>
    </row>
    <row r="10" spans="1:16">
      <c r="A10" s="188" t="s">
        <v>245</v>
      </c>
      <c r="B10" s="189"/>
      <c r="C10" s="295"/>
      <c r="D10" s="189"/>
      <c r="G10"/>
      <c r="H10"/>
      <c r="I10"/>
      <c r="J10"/>
      <c r="K10"/>
      <c r="L10"/>
      <c r="M10"/>
      <c r="N10"/>
      <c r="O10"/>
      <c r="P10" s="306" t="s">
        <v>191</v>
      </c>
    </row>
    <row r="11" spans="1:16">
      <c r="A11" s="191" t="s">
        <v>541</v>
      </c>
      <c r="B11" s="189"/>
      <c r="C11" s="295"/>
      <c r="D11" s="189"/>
      <c r="G11"/>
      <c r="H11"/>
      <c r="I11"/>
      <c r="J11"/>
      <c r="K11"/>
      <c r="L11"/>
      <c r="M11"/>
      <c r="N11"/>
      <c r="O11"/>
      <c r="P11" s="306" t="s">
        <v>191</v>
      </c>
    </row>
    <row r="12" spans="1:16">
      <c r="A12" s="191" t="s">
        <v>542</v>
      </c>
      <c r="B12" s="189"/>
      <c r="C12" s="295"/>
      <c r="D12" s="189"/>
      <c r="G12"/>
      <c r="H12"/>
      <c r="I12"/>
      <c r="J12"/>
      <c r="K12"/>
      <c r="L12"/>
      <c r="M12"/>
      <c r="N12"/>
      <c r="O12"/>
      <c r="P12" s="306" t="s">
        <v>191</v>
      </c>
    </row>
    <row r="13" spans="1:16">
      <c r="A13" s="228" t="s">
        <v>543</v>
      </c>
      <c r="B13" s="221">
        <f>SUM(B11:B12)</f>
        <v>0</v>
      </c>
      <c r="C13" s="301">
        <f>SUM(C11:C12)</f>
        <v>0</v>
      </c>
      <c r="D13" s="221">
        <f>SUM(D11:D12)</f>
        <v>0</v>
      </c>
      <c r="G13"/>
      <c r="H13"/>
      <c r="I13"/>
      <c r="J13"/>
      <c r="K13"/>
      <c r="L13"/>
      <c r="M13"/>
      <c r="N13"/>
      <c r="O13"/>
      <c r="P13" s="306" t="s">
        <v>191</v>
      </c>
    </row>
    <row r="14" spans="1:16">
      <c r="A14" s="188" t="s">
        <v>544</v>
      </c>
      <c r="B14" s="189"/>
      <c r="C14" s="295"/>
      <c r="D14" s="189"/>
      <c r="G14"/>
      <c r="H14"/>
      <c r="I14"/>
      <c r="J14"/>
      <c r="K14"/>
      <c r="L14"/>
      <c r="M14"/>
      <c r="N14"/>
      <c r="O14"/>
      <c r="P14" s="306" t="s">
        <v>191</v>
      </c>
    </row>
    <row r="15" spans="1:16" ht="13.5" thickBot="1">
      <c r="A15" s="192" t="s">
        <v>545</v>
      </c>
      <c r="B15" s="193">
        <f>B9+B13+B14</f>
        <v>0</v>
      </c>
      <c r="C15" s="297">
        <f>C9+C13+C14</f>
        <v>0</v>
      </c>
      <c r="D15" s="193">
        <f>D9+D13+D14</f>
        <v>0</v>
      </c>
      <c r="G15"/>
      <c r="H15"/>
      <c r="I15"/>
      <c r="J15"/>
      <c r="K15"/>
      <c r="L15"/>
      <c r="M15"/>
      <c r="N15"/>
      <c r="O15"/>
      <c r="P15" s="306" t="s">
        <v>191</v>
      </c>
    </row>
    <row r="16" spans="1:16" ht="13.5" thickTop="1">
      <c r="A16" s="194"/>
      <c r="B16" s="195"/>
      <c r="C16" s="298"/>
      <c r="D16" s="195"/>
      <c r="G16"/>
      <c r="H16"/>
      <c r="I16"/>
      <c r="J16"/>
      <c r="K16"/>
      <c r="L16"/>
      <c r="M16"/>
      <c r="N16"/>
      <c r="O16"/>
      <c r="P16" s="306" t="s">
        <v>191</v>
      </c>
    </row>
    <row r="17" spans="1:16">
      <c r="A17" s="194" t="s">
        <v>546</v>
      </c>
      <c r="B17" s="196"/>
      <c r="C17" s="299"/>
      <c r="D17" s="196"/>
      <c r="G17"/>
      <c r="H17"/>
      <c r="I17"/>
      <c r="J17"/>
      <c r="K17"/>
      <c r="L17"/>
      <c r="M17"/>
      <c r="N17"/>
      <c r="O17"/>
      <c r="P17" s="306" t="s">
        <v>191</v>
      </c>
    </row>
    <row r="18" spans="1:16">
      <c r="A18" s="197" t="s">
        <v>547</v>
      </c>
      <c r="B18" s="189"/>
      <c r="C18" s="295"/>
      <c r="D18" s="189"/>
      <c r="G18"/>
      <c r="H18"/>
      <c r="I18"/>
      <c r="J18"/>
      <c r="K18"/>
      <c r="L18"/>
      <c r="M18"/>
      <c r="N18"/>
      <c r="O18"/>
      <c r="P18" s="306" t="s">
        <v>191</v>
      </c>
    </row>
    <row r="19" spans="1:16">
      <c r="A19" s="197" t="s">
        <v>548</v>
      </c>
      <c r="B19" s="189"/>
      <c r="C19" s="295"/>
      <c r="D19" s="189"/>
      <c r="G19"/>
      <c r="H19"/>
      <c r="I19"/>
      <c r="J19"/>
      <c r="K19"/>
      <c r="L19"/>
      <c r="M19"/>
      <c r="N19"/>
      <c r="O19"/>
      <c r="P19" s="306" t="s">
        <v>191</v>
      </c>
    </row>
    <row r="20" spans="1:16">
      <c r="A20" s="197" t="s">
        <v>549</v>
      </c>
      <c r="B20" s="189"/>
      <c r="C20" s="295"/>
      <c r="D20" s="189"/>
      <c r="G20"/>
      <c r="H20"/>
      <c r="I20"/>
      <c r="J20"/>
      <c r="K20"/>
      <c r="L20"/>
      <c r="M20"/>
      <c r="N20"/>
      <c r="O20"/>
      <c r="P20" s="306" t="s">
        <v>191</v>
      </c>
    </row>
    <row r="21" spans="1:16">
      <c r="A21" s="197" t="s">
        <v>550</v>
      </c>
      <c r="B21" s="189"/>
      <c r="C21" s="295"/>
      <c r="D21" s="189"/>
      <c r="G21"/>
      <c r="H21"/>
      <c r="I21"/>
      <c r="J21"/>
      <c r="K21"/>
      <c r="L21"/>
      <c r="M21"/>
      <c r="N21"/>
      <c r="O21"/>
      <c r="P21" s="306" t="s">
        <v>191</v>
      </c>
    </row>
    <row r="22" spans="1:16" ht="13.5" thickBot="1">
      <c r="A22" s="192" t="s">
        <v>551</v>
      </c>
      <c r="B22" s="193">
        <f>SUM(B18:B21)</f>
        <v>0</v>
      </c>
      <c r="C22" s="297">
        <f>SUM(C18:C21)</f>
        <v>0</v>
      </c>
      <c r="D22" s="193">
        <f>SUM(D18:D21)</f>
        <v>0</v>
      </c>
      <c r="G22"/>
      <c r="H22"/>
      <c r="I22"/>
      <c r="J22"/>
      <c r="K22"/>
      <c r="L22"/>
      <c r="M22"/>
      <c r="N22"/>
      <c r="O22"/>
      <c r="P22" s="306" t="s">
        <v>191</v>
      </c>
    </row>
    <row r="23" spans="1:16" ht="13.5" thickTop="1">
      <c r="A23" s="192"/>
      <c r="B23" s="196"/>
      <c r="C23" s="299"/>
      <c r="D23" s="196"/>
      <c r="G23"/>
      <c r="H23"/>
      <c r="I23"/>
      <c r="J23"/>
      <c r="K23"/>
      <c r="L23"/>
      <c r="M23"/>
      <c r="N23"/>
      <c r="O23"/>
      <c r="P23" s="306" t="s">
        <v>191</v>
      </c>
    </row>
    <row r="24" spans="1:16" ht="13.5" thickBot="1">
      <c r="A24" s="192" t="s">
        <v>655</v>
      </c>
      <c r="B24" s="229">
        <f>B15-B22</f>
        <v>0</v>
      </c>
      <c r="C24" s="303">
        <f>C15-C22</f>
        <v>0</v>
      </c>
      <c r="D24" s="229">
        <f>D15-D22</f>
        <v>0</v>
      </c>
      <c r="G24"/>
      <c r="H24"/>
      <c r="I24"/>
      <c r="J24"/>
      <c r="K24"/>
      <c r="L24"/>
      <c r="M24"/>
      <c r="N24"/>
      <c r="O24"/>
      <c r="P24" s="306" t="s">
        <v>191</v>
      </c>
    </row>
    <row r="25" spans="1:16">
      <c r="A25" s="192"/>
      <c r="B25" s="196"/>
      <c r="C25" s="299"/>
      <c r="D25" s="196"/>
      <c r="G25"/>
      <c r="H25"/>
      <c r="I25"/>
      <c r="J25"/>
      <c r="K25"/>
      <c r="L25"/>
      <c r="M25"/>
      <c r="N25"/>
      <c r="O25"/>
      <c r="P25" s="306" t="s">
        <v>191</v>
      </c>
    </row>
    <row r="26" spans="1:16">
      <c r="A26" s="192" t="s">
        <v>650</v>
      </c>
      <c r="B26" s="196"/>
      <c r="C26" s="299"/>
      <c r="D26" s="196"/>
      <c r="G26"/>
      <c r="H26"/>
      <c r="I26"/>
      <c r="J26"/>
      <c r="K26"/>
      <c r="L26"/>
      <c r="M26"/>
      <c r="N26"/>
      <c r="O26"/>
      <c r="P26" s="306" t="s">
        <v>191</v>
      </c>
    </row>
    <row r="27" spans="1:16">
      <c r="A27" s="192"/>
      <c r="B27" s="189"/>
      <c r="C27" s="295"/>
      <c r="D27" s="189"/>
      <c r="G27"/>
      <c r="H27"/>
      <c r="I27"/>
      <c r="J27"/>
      <c r="K27"/>
      <c r="L27"/>
      <c r="M27"/>
      <c r="N27"/>
      <c r="O27"/>
      <c r="P27" s="306" t="s">
        <v>191</v>
      </c>
    </row>
    <row r="28" spans="1:16">
      <c r="A28" s="198" t="s">
        <v>596</v>
      </c>
      <c r="B28" s="189"/>
      <c r="C28" s="295"/>
      <c r="D28" s="189"/>
      <c r="G28"/>
      <c r="H28"/>
      <c r="I28"/>
      <c r="J28"/>
      <c r="K28"/>
      <c r="L28"/>
      <c r="M28"/>
      <c r="N28"/>
      <c r="O28"/>
      <c r="P28" s="306" t="s">
        <v>191</v>
      </c>
    </row>
    <row r="29" spans="1:16">
      <c r="A29" s="192"/>
      <c r="B29" s="189"/>
      <c r="C29" s="295"/>
      <c r="D29" s="189"/>
      <c r="G29"/>
      <c r="H29"/>
      <c r="I29"/>
      <c r="J29"/>
      <c r="K29"/>
      <c r="L29"/>
      <c r="M29"/>
      <c r="N29"/>
      <c r="O29"/>
      <c r="P29" s="306" t="s">
        <v>191</v>
      </c>
    </row>
    <row r="30" spans="1:16" ht="13.5" thickBot="1">
      <c r="A30" s="192" t="s">
        <v>651</v>
      </c>
      <c r="B30" s="199">
        <f>B24+B26+B28</f>
        <v>0</v>
      </c>
      <c r="C30" s="300">
        <f>C24+C26+C28</f>
        <v>0</v>
      </c>
      <c r="D30" s="199">
        <f>D24+D26+D28</f>
        <v>0</v>
      </c>
      <c r="G30"/>
      <c r="H30"/>
      <c r="I30"/>
      <c r="J30"/>
      <c r="K30"/>
      <c r="L30"/>
      <c r="M30"/>
      <c r="N30"/>
      <c r="O30"/>
      <c r="P30" s="306" t="s">
        <v>191</v>
      </c>
    </row>
    <row r="31" spans="1:16">
      <c r="A31" s="194"/>
      <c r="G31" s="307"/>
      <c r="H31" s="305"/>
      <c r="I31" s="305"/>
      <c r="J31" s="305"/>
      <c r="K31" s="305"/>
      <c r="L31" s="305"/>
      <c r="M31" s="305"/>
      <c r="N31" s="305"/>
      <c r="O31" s="305"/>
    </row>
    <row r="32" spans="1:16">
      <c r="A32" s="200" t="s">
        <v>552</v>
      </c>
      <c r="B32" s="190">
        <f>+FIDUCIARY!B21-'FIDUCIARY CHANGES'!B30</f>
        <v>0</v>
      </c>
      <c r="C32" s="296">
        <f>+FIDUCIARY!C21-'FIDUCIARY CHANGES'!C30</f>
        <v>0</v>
      </c>
      <c r="D32" s="190">
        <v>0</v>
      </c>
    </row>
  </sheetData>
  <mergeCells count="3">
    <mergeCell ref="A1:D1"/>
    <mergeCell ref="A2:D2"/>
    <mergeCell ref="A3:D3"/>
  </mergeCells>
  <printOptions horizontalCentered="1"/>
  <pageMargins left="0.5" right="0.5" top="0.75" bottom="0.75" header="0.5" footer="0.5"/>
  <pageSetup scale="90" orientation="landscape" r:id="rId1"/>
  <headerFooter alignWithMargins="0">
    <oddFooter>&amp;CThe accompanying notes are an integral part of the financial statements.</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29"/>
  <sheetViews>
    <sheetView workbookViewId="0">
      <selection activeCell="B8" sqref="B8"/>
    </sheetView>
  </sheetViews>
  <sheetFormatPr defaultColWidth="8.85546875" defaultRowHeight="12.75"/>
  <cols>
    <col min="1" max="1" width="53.42578125" style="201" customWidth="1"/>
    <col min="2" max="2" width="18.7109375" style="201" customWidth="1"/>
    <col min="3" max="5" width="18.7109375" style="201" hidden="1" customWidth="1"/>
    <col min="6" max="6" width="5" style="201" hidden="1" customWidth="1"/>
    <col min="7" max="7" width="2.28515625" style="201" hidden="1" customWidth="1"/>
    <col min="8" max="11" width="0" style="201" hidden="1" customWidth="1"/>
    <col min="12" max="12" width="10.85546875" style="201" bestFit="1" customWidth="1"/>
    <col min="13" max="16384" width="8.85546875" style="201"/>
  </cols>
  <sheetData>
    <row r="1" spans="1:17" ht="21" customHeight="1">
      <c r="A1" s="461" t="str">
        <f>+'NET POSITION'!A1:I1</f>
        <v>Educational Service District #171</v>
      </c>
      <c r="B1" s="461"/>
      <c r="C1" s="461"/>
      <c r="D1" s="461"/>
      <c r="E1" s="461"/>
      <c r="H1"/>
      <c r="I1"/>
      <c r="J1"/>
      <c r="K1"/>
      <c r="L1"/>
      <c r="M1"/>
      <c r="N1"/>
      <c r="O1"/>
      <c r="P1"/>
      <c r="Q1" s="201" t="s">
        <v>191</v>
      </c>
    </row>
    <row r="2" spans="1:17" ht="21" customHeight="1">
      <c r="A2" s="462" t="s">
        <v>644</v>
      </c>
      <c r="B2" s="462"/>
      <c r="C2" s="462"/>
      <c r="D2" s="462"/>
      <c r="E2" s="462"/>
      <c r="H2"/>
      <c r="I2"/>
      <c r="J2"/>
      <c r="K2"/>
      <c r="L2"/>
      <c r="M2"/>
      <c r="N2"/>
      <c r="O2"/>
      <c r="P2"/>
      <c r="Q2" s="201" t="s">
        <v>191</v>
      </c>
    </row>
    <row r="3" spans="1:17">
      <c r="A3" s="463" t="s">
        <v>842</v>
      </c>
      <c r="B3" s="463"/>
      <c r="C3" s="463"/>
      <c r="D3" s="463"/>
      <c r="E3" s="463"/>
      <c r="H3"/>
      <c r="I3"/>
      <c r="J3"/>
      <c r="K3"/>
      <c r="L3"/>
      <c r="M3"/>
      <c r="N3"/>
      <c r="O3"/>
      <c r="P3"/>
      <c r="Q3" s="201" t="s">
        <v>191</v>
      </c>
    </row>
    <row r="4" spans="1:17">
      <c r="A4" s="202"/>
      <c r="B4" s="231"/>
      <c r="C4" s="434"/>
      <c r="D4" s="434"/>
      <c r="E4" s="434"/>
      <c r="H4"/>
      <c r="I4"/>
      <c r="J4"/>
      <c r="K4"/>
      <c r="L4"/>
      <c r="M4"/>
      <c r="N4"/>
      <c r="O4"/>
      <c r="P4"/>
      <c r="Q4" s="201" t="s">
        <v>191</v>
      </c>
    </row>
    <row r="5" spans="1:17" ht="25.5">
      <c r="A5" s="202"/>
      <c r="B5" s="291" t="s">
        <v>348</v>
      </c>
      <c r="C5" s="291" t="s">
        <v>688</v>
      </c>
      <c r="D5" s="291" t="s">
        <v>689</v>
      </c>
      <c r="E5" s="304" t="s">
        <v>690</v>
      </c>
      <c r="H5"/>
      <c r="I5"/>
      <c r="J5"/>
      <c r="K5"/>
      <c r="L5"/>
      <c r="M5"/>
      <c r="N5"/>
      <c r="O5"/>
      <c r="P5"/>
      <c r="Q5" s="201" t="s">
        <v>191</v>
      </c>
    </row>
    <row r="6" spans="1:17">
      <c r="A6" s="204" t="s">
        <v>10</v>
      </c>
      <c r="B6" s="217"/>
      <c r="C6" s="217"/>
      <c r="D6" s="217"/>
      <c r="E6" s="217"/>
      <c r="H6"/>
      <c r="I6"/>
      <c r="J6"/>
      <c r="K6"/>
      <c r="L6"/>
      <c r="M6"/>
      <c r="N6"/>
      <c r="O6"/>
      <c r="P6"/>
      <c r="Q6" s="201" t="s">
        <v>191</v>
      </c>
    </row>
    <row r="7" spans="1:17">
      <c r="A7" s="206" t="s">
        <v>197</v>
      </c>
      <c r="B7" s="207">
        <f>32903.88-1917.72</f>
        <v>30986.159999999996</v>
      </c>
      <c r="C7" s="207"/>
      <c r="D7" s="207"/>
      <c r="E7" s="207"/>
      <c r="H7"/>
      <c r="I7"/>
      <c r="J7"/>
      <c r="K7"/>
      <c r="L7"/>
      <c r="M7"/>
      <c r="N7"/>
      <c r="O7"/>
      <c r="P7"/>
      <c r="Q7" s="201" t="s">
        <v>191</v>
      </c>
    </row>
    <row r="8" spans="1:17">
      <c r="A8" s="206" t="s">
        <v>199</v>
      </c>
      <c r="B8" s="207">
        <f>2807908.2-'NET POSITION'!D33</f>
        <v>2355881.7000000002</v>
      </c>
      <c r="C8" s="207"/>
      <c r="D8" s="207"/>
      <c r="E8" s="207"/>
      <c r="H8"/>
      <c r="I8"/>
      <c r="J8"/>
      <c r="K8"/>
      <c r="L8"/>
      <c r="M8"/>
      <c r="N8"/>
      <c r="O8"/>
      <c r="P8"/>
      <c r="Q8" s="201" t="s">
        <v>191</v>
      </c>
    </row>
    <row r="9" spans="1:17">
      <c r="A9" s="206" t="s">
        <v>201</v>
      </c>
      <c r="B9" s="207">
        <v>40382.92</v>
      </c>
      <c r="C9" s="207"/>
      <c r="D9" s="207"/>
      <c r="E9" s="207"/>
      <c r="H9"/>
      <c r="I9"/>
      <c r="J9"/>
      <c r="K9"/>
      <c r="L9"/>
      <c r="M9"/>
      <c r="N9"/>
      <c r="O9"/>
      <c r="P9"/>
      <c r="Q9" s="201" t="s">
        <v>191</v>
      </c>
    </row>
    <row r="10" spans="1:17" hidden="1">
      <c r="A10" s="206" t="s">
        <v>350</v>
      </c>
      <c r="B10" s="207"/>
      <c r="C10" s="207"/>
      <c r="D10" s="207"/>
      <c r="E10" s="207"/>
      <c r="H10"/>
      <c r="I10"/>
      <c r="J10"/>
      <c r="K10"/>
      <c r="L10"/>
      <c r="M10"/>
      <c r="N10"/>
      <c r="O10"/>
      <c r="P10"/>
      <c r="Q10" s="201" t="s">
        <v>191</v>
      </c>
    </row>
    <row r="11" spans="1:17" ht="13.5" thickBot="1">
      <c r="A11" s="210" t="s">
        <v>349</v>
      </c>
      <c r="B11" s="211">
        <f>SUM(B7:B10)</f>
        <v>2427250.7800000003</v>
      </c>
      <c r="C11" s="211">
        <f>SUM(C7:C10)</f>
        <v>0</v>
      </c>
      <c r="D11" s="211">
        <f>SUM(D7:D10)</f>
        <v>0</v>
      </c>
      <c r="E11" s="211">
        <f>SUM(E7:E10)</f>
        <v>0</v>
      </c>
      <c r="H11"/>
      <c r="I11"/>
      <c r="J11"/>
      <c r="K11"/>
      <c r="L11"/>
      <c r="M11"/>
      <c r="N11"/>
      <c r="O11"/>
      <c r="P11"/>
      <c r="Q11" s="201" t="s">
        <v>191</v>
      </c>
    </row>
    <row r="12" spans="1:17" ht="13.5" thickTop="1">
      <c r="A12" s="210"/>
      <c r="B12" s="212"/>
      <c r="C12" s="212"/>
      <c r="D12" s="212"/>
      <c r="E12" s="212"/>
      <c r="H12"/>
      <c r="I12"/>
      <c r="J12"/>
      <c r="K12"/>
      <c r="L12"/>
      <c r="M12"/>
      <c r="N12"/>
      <c r="O12"/>
      <c r="P12"/>
      <c r="Q12" s="201" t="s">
        <v>191</v>
      </c>
    </row>
    <row r="13" spans="1:17">
      <c r="A13" s="215" t="s">
        <v>4</v>
      </c>
      <c r="B13" s="216"/>
      <c r="C13" s="216"/>
      <c r="D13" s="216"/>
      <c r="E13" s="216"/>
      <c r="H13"/>
      <c r="I13"/>
      <c r="J13"/>
      <c r="K13"/>
      <c r="L13"/>
      <c r="M13"/>
      <c r="N13"/>
      <c r="O13"/>
      <c r="P13"/>
      <c r="Q13" s="201" t="s">
        <v>191</v>
      </c>
    </row>
    <row r="14" spans="1:17">
      <c r="A14" s="206" t="s">
        <v>218</v>
      </c>
      <c r="B14" s="207">
        <v>33955.86</v>
      </c>
      <c r="C14" s="207"/>
      <c r="D14" s="207"/>
      <c r="E14" s="207"/>
      <c r="H14"/>
      <c r="I14"/>
      <c r="J14"/>
      <c r="K14"/>
      <c r="L14"/>
      <c r="M14"/>
      <c r="N14"/>
      <c r="O14"/>
      <c r="P14"/>
      <c r="Q14" s="201" t="s">
        <v>191</v>
      </c>
    </row>
    <row r="15" spans="1:17" hidden="1">
      <c r="A15" s="206" t="s">
        <v>355</v>
      </c>
      <c r="B15" s="207"/>
      <c r="C15" s="207"/>
      <c r="D15" s="207"/>
      <c r="E15" s="207"/>
      <c r="H15"/>
      <c r="I15"/>
      <c r="J15"/>
      <c r="K15" s="320"/>
      <c r="L15"/>
      <c r="M15"/>
      <c r="N15"/>
      <c r="O15"/>
      <c r="P15"/>
      <c r="Q15" s="201" t="s">
        <v>191</v>
      </c>
    </row>
    <row r="16" spans="1:17">
      <c r="A16" s="208" t="s">
        <v>649</v>
      </c>
      <c r="B16" s="207">
        <f>2427250.78-33955.86</f>
        <v>2393294.92</v>
      </c>
      <c r="C16" s="207"/>
      <c r="D16" s="207"/>
      <c r="E16" s="207"/>
      <c r="H16"/>
      <c r="I16"/>
      <c r="J16"/>
      <c r="K16"/>
      <c r="L16"/>
      <c r="M16"/>
      <c r="N16"/>
      <c r="O16"/>
      <c r="P16"/>
      <c r="Q16" s="201" t="s">
        <v>191</v>
      </c>
    </row>
    <row r="17" spans="1:17" ht="13.5" thickBot="1">
      <c r="A17" s="210" t="s">
        <v>233</v>
      </c>
      <c r="B17" s="211">
        <f>SUM(B14:B16)</f>
        <v>2427250.7799999998</v>
      </c>
      <c r="C17" s="211">
        <f>SUM(C14:C16)</f>
        <v>0</v>
      </c>
      <c r="D17" s="211">
        <f>SUM(D14:D16)</f>
        <v>0</v>
      </c>
      <c r="E17" s="211">
        <f>SUM(E14:E16)</f>
        <v>0</v>
      </c>
      <c r="H17"/>
      <c r="I17"/>
      <c r="J17"/>
      <c r="K17"/>
      <c r="L17"/>
      <c r="M17"/>
      <c r="N17"/>
      <c r="O17"/>
      <c r="P17"/>
      <c r="Q17" s="201" t="s">
        <v>191</v>
      </c>
    </row>
    <row r="18" spans="1:17" ht="13.5" thickTop="1">
      <c r="A18" s="210"/>
      <c r="B18" s="213"/>
      <c r="C18" s="213"/>
      <c r="D18" s="213"/>
      <c r="E18" s="213"/>
      <c r="H18"/>
      <c r="I18"/>
      <c r="J18"/>
      <c r="K18"/>
      <c r="L18"/>
      <c r="M18"/>
      <c r="N18"/>
      <c r="O18"/>
      <c r="P18"/>
    </row>
    <row r="19" spans="1:17" hidden="1"/>
    <row r="20" spans="1:17" hidden="1">
      <c r="A20" s="201" t="s">
        <v>676</v>
      </c>
    </row>
    <row r="21" spans="1:17" ht="39.75" hidden="1" customHeight="1">
      <c r="A21" s="458" t="s">
        <v>693</v>
      </c>
      <c r="B21" s="459"/>
      <c r="C21" s="459"/>
      <c r="D21" s="459"/>
      <c r="E21" s="460"/>
    </row>
    <row r="22" spans="1:17" ht="28.5" hidden="1" customHeight="1">
      <c r="A22" s="458" t="s">
        <v>692</v>
      </c>
      <c r="B22" s="459"/>
      <c r="C22" s="459"/>
      <c r="D22" s="459"/>
      <c r="E22" s="460"/>
    </row>
    <row r="23" spans="1:17" hidden="1"/>
    <row r="24" spans="1:17" hidden="1">
      <c r="A24"/>
      <c r="B24"/>
      <c r="C24"/>
      <c r="D24"/>
      <c r="E24"/>
      <c r="F24"/>
    </row>
    <row r="25" spans="1:17">
      <c r="A25"/>
      <c r="B25"/>
      <c r="C25"/>
      <c r="D25"/>
      <c r="E25"/>
      <c r="F25"/>
    </row>
    <row r="26" spans="1:17">
      <c r="A26"/>
      <c r="B26"/>
      <c r="C26"/>
      <c r="D26"/>
      <c r="E26"/>
      <c r="F26"/>
    </row>
    <row r="27" spans="1:17">
      <c r="A27"/>
      <c r="B27"/>
      <c r="C27"/>
      <c r="D27"/>
      <c r="E27"/>
      <c r="F27"/>
    </row>
    <row r="28" spans="1:17">
      <c r="A28"/>
      <c r="B28"/>
      <c r="C28"/>
      <c r="D28"/>
      <c r="E28"/>
      <c r="F28"/>
    </row>
    <row r="29" spans="1:17">
      <c r="A29"/>
      <c r="B29"/>
      <c r="C29"/>
      <c r="D29"/>
      <c r="E29"/>
      <c r="F29"/>
    </row>
  </sheetData>
  <mergeCells count="6">
    <mergeCell ref="A22:E22"/>
    <mergeCell ref="A21:E21"/>
    <mergeCell ref="A1:E1"/>
    <mergeCell ref="A2:E2"/>
    <mergeCell ref="A3:E3"/>
    <mergeCell ref="C4:E4"/>
  </mergeCells>
  <printOptions horizontalCentered="1"/>
  <pageMargins left="0.45" right="0.45" top="0.75" bottom="0.75" header="0.3" footer="0.3"/>
  <pageSetup scale="90"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73"/>
  <sheetViews>
    <sheetView topLeftCell="A40" zoomScaleNormal="100" zoomScaleSheetLayoutView="100" workbookViewId="0">
      <selection activeCell="G69" sqref="G69"/>
    </sheetView>
  </sheetViews>
  <sheetFormatPr defaultColWidth="11.42578125" defaultRowHeight="12.75"/>
  <cols>
    <col min="1" max="1" width="1.7109375" style="95" customWidth="1"/>
    <col min="2" max="2" width="3.7109375" style="95" customWidth="1"/>
    <col min="3" max="3" width="48.7109375" style="78" customWidth="1"/>
    <col min="4" max="4" width="1.7109375" style="96" customWidth="1"/>
    <col min="5" max="5" width="27.7109375" style="93" customWidth="1"/>
    <col min="6" max="6" width="27.7109375" style="78" customWidth="1"/>
    <col min="7" max="7" width="13.5703125" style="78" customWidth="1"/>
    <col min="8" max="8" width="12.7109375" style="84" customWidth="1"/>
    <col min="9" max="16384" width="11.42578125" style="78"/>
  </cols>
  <sheetData>
    <row r="1" spans="1:8" ht="15">
      <c r="A1" s="464" t="str">
        <f>'CERTIFICATION-COVER'!A4:G4</f>
        <v>Educational Service District #171</v>
      </c>
      <c r="B1" s="464"/>
      <c r="C1" s="464"/>
      <c r="D1" s="464"/>
      <c r="E1" s="464"/>
      <c r="F1" s="464"/>
      <c r="G1" s="76"/>
      <c r="H1" s="77"/>
    </row>
    <row r="2" spans="1:8" ht="15">
      <c r="A2" s="465" t="s">
        <v>391</v>
      </c>
      <c r="B2" s="465"/>
      <c r="C2" s="465"/>
      <c r="D2" s="465"/>
      <c r="E2" s="465"/>
      <c r="F2" s="465"/>
      <c r="G2" s="76"/>
      <c r="H2" s="77"/>
    </row>
    <row r="3" spans="1:8" ht="15">
      <c r="A3" s="465" t="s">
        <v>553</v>
      </c>
      <c r="B3" s="465"/>
      <c r="C3" s="465"/>
      <c r="D3" s="465"/>
      <c r="E3" s="465"/>
      <c r="F3" s="465"/>
      <c r="G3" s="76"/>
      <c r="H3" s="77"/>
    </row>
    <row r="4" spans="1:8" ht="15">
      <c r="A4" s="466" t="s">
        <v>843</v>
      </c>
      <c r="B4" s="466"/>
      <c r="C4" s="466"/>
      <c r="D4" s="466"/>
      <c r="E4" s="466"/>
      <c r="F4" s="466"/>
      <c r="G4" s="76"/>
      <c r="H4" s="77"/>
    </row>
    <row r="5" spans="1:8" ht="3.75" customHeight="1">
      <c r="A5" s="76"/>
      <c r="B5" s="76"/>
      <c r="C5" s="76"/>
      <c r="D5" s="79"/>
      <c r="E5" s="80"/>
      <c r="F5" s="76"/>
      <c r="G5" s="76"/>
      <c r="H5" s="77"/>
    </row>
    <row r="6" spans="1:8" ht="15">
      <c r="A6" s="81" t="s">
        <v>392</v>
      </c>
      <c r="B6" s="82"/>
      <c r="C6" s="82"/>
      <c r="D6" s="83"/>
      <c r="E6" s="78"/>
    </row>
    <row r="7" spans="1:8" ht="14.25">
      <c r="A7" s="85"/>
      <c r="B7" s="85">
        <v>12</v>
      </c>
      <c r="C7" s="82" t="s">
        <v>155</v>
      </c>
      <c r="D7" s="83"/>
      <c r="E7" s="86">
        <v>333338.68</v>
      </c>
    </row>
    <row r="8" spans="1:8" ht="14.25">
      <c r="A8" s="85"/>
      <c r="B8" s="85">
        <v>13</v>
      </c>
      <c r="C8" s="82" t="s">
        <v>393</v>
      </c>
      <c r="D8" s="83"/>
      <c r="E8" s="87">
        <v>29351.71</v>
      </c>
    </row>
    <row r="9" spans="1:8" ht="14.25">
      <c r="A9" s="85"/>
      <c r="B9" s="85">
        <v>14</v>
      </c>
      <c r="C9" s="82" t="s">
        <v>394</v>
      </c>
      <c r="D9" s="83"/>
      <c r="E9" s="87">
        <v>0</v>
      </c>
    </row>
    <row r="10" spans="1:8" ht="14.25">
      <c r="A10" s="85"/>
      <c r="B10" s="85">
        <v>15</v>
      </c>
      <c r="C10" s="82" t="s">
        <v>395</v>
      </c>
      <c r="D10" s="83"/>
      <c r="E10" s="87">
        <v>0</v>
      </c>
    </row>
    <row r="11" spans="1:8" ht="14.25">
      <c r="A11" s="85"/>
      <c r="B11" s="85">
        <v>16</v>
      </c>
      <c r="C11" s="82" t="s">
        <v>245</v>
      </c>
      <c r="D11" s="83"/>
      <c r="E11" s="87">
        <v>62976.12</v>
      </c>
    </row>
    <row r="12" spans="1:8" ht="14.25">
      <c r="A12" s="85"/>
      <c r="B12" s="85">
        <v>17</v>
      </c>
      <c r="C12" s="82" t="s">
        <v>157</v>
      </c>
      <c r="D12" s="83"/>
      <c r="E12" s="87">
        <v>750</v>
      </c>
    </row>
    <row r="13" spans="1:8" ht="14.25">
      <c r="A13" s="85"/>
      <c r="B13" s="85">
        <v>19</v>
      </c>
      <c r="C13" s="82" t="s">
        <v>159</v>
      </c>
      <c r="D13" s="83"/>
      <c r="E13" s="87">
        <v>120321.69</v>
      </c>
    </row>
    <row r="14" spans="1:8" ht="14.25">
      <c r="A14" s="85"/>
      <c r="B14" s="85">
        <v>20</v>
      </c>
      <c r="C14" s="82" t="s">
        <v>153</v>
      </c>
      <c r="D14" s="83"/>
      <c r="E14" s="87">
        <v>0</v>
      </c>
    </row>
    <row r="15" spans="1:8" ht="14.25">
      <c r="A15" s="85"/>
      <c r="B15" s="85">
        <v>21</v>
      </c>
      <c r="C15" s="82" t="s">
        <v>161</v>
      </c>
      <c r="D15" s="83"/>
      <c r="E15" s="87">
        <v>-37</v>
      </c>
    </row>
    <row r="16" spans="1:8" ht="14.25">
      <c r="A16" s="85"/>
      <c r="B16" s="85">
        <v>22</v>
      </c>
      <c r="C16" s="82" t="s">
        <v>396</v>
      </c>
      <c r="D16" s="83"/>
      <c r="E16" s="87">
        <v>0</v>
      </c>
    </row>
    <row r="17" spans="1:8" ht="14.25">
      <c r="A17" s="85"/>
      <c r="B17" s="88">
        <v>23</v>
      </c>
      <c r="C17" s="82" t="s">
        <v>5</v>
      </c>
      <c r="D17" s="83"/>
      <c r="E17" s="87">
        <v>0</v>
      </c>
      <c r="G17" s="89"/>
      <c r="H17" s="90"/>
    </row>
    <row r="18" spans="1:8" ht="16.5">
      <c r="A18" s="85"/>
      <c r="B18" s="85">
        <v>29</v>
      </c>
      <c r="C18" s="82" t="s">
        <v>162</v>
      </c>
      <c r="D18" s="83"/>
      <c r="E18" s="91">
        <v>263013</v>
      </c>
      <c r="G18" s="89"/>
      <c r="H18" s="90"/>
    </row>
    <row r="19" spans="1:8" ht="15">
      <c r="A19" s="92" t="s">
        <v>397</v>
      </c>
      <c r="B19" s="85"/>
      <c r="C19" s="82"/>
      <c r="D19" s="83"/>
      <c r="F19" s="94">
        <f>SUM(E7:E18)</f>
        <v>809714.2</v>
      </c>
    </row>
    <row r="20" spans="1:8" ht="5.25" customHeight="1">
      <c r="F20" s="93"/>
    </row>
    <row r="21" spans="1:8" ht="15">
      <c r="A21" s="81" t="s">
        <v>398</v>
      </c>
      <c r="B21" s="82"/>
      <c r="C21" s="82"/>
      <c r="D21" s="83"/>
      <c r="F21" s="97"/>
    </row>
    <row r="22" spans="1:8" ht="14.25">
      <c r="A22" s="85"/>
      <c r="B22" s="85">
        <v>31</v>
      </c>
      <c r="C22" s="82" t="s">
        <v>163</v>
      </c>
      <c r="D22" s="83"/>
      <c r="E22" s="98">
        <v>793165.19</v>
      </c>
      <c r="F22" s="90"/>
    </row>
    <row r="23" spans="1:8" ht="14.25">
      <c r="A23" s="85"/>
      <c r="B23" s="85">
        <v>32</v>
      </c>
      <c r="C23" s="82" t="s">
        <v>164</v>
      </c>
      <c r="D23" s="83"/>
      <c r="E23" s="99">
        <v>0</v>
      </c>
      <c r="F23" s="90"/>
    </row>
    <row r="24" spans="1:8" ht="14.25">
      <c r="A24" s="85"/>
      <c r="B24" s="85">
        <v>34</v>
      </c>
      <c r="C24" s="82" t="s">
        <v>399</v>
      </c>
      <c r="D24" s="83"/>
      <c r="E24" s="99">
        <v>0</v>
      </c>
      <c r="F24" s="90"/>
    </row>
    <row r="25" spans="1:8" ht="14.25">
      <c r="A25" s="85"/>
      <c r="B25" s="85">
        <v>35</v>
      </c>
      <c r="C25" s="82" t="s">
        <v>575</v>
      </c>
      <c r="D25" s="83"/>
      <c r="E25" s="99">
        <v>0</v>
      </c>
      <c r="F25" s="90"/>
    </row>
    <row r="26" spans="1:8" ht="14.25">
      <c r="A26" s="85"/>
      <c r="B26" s="85">
        <v>36</v>
      </c>
      <c r="C26" s="82" t="s">
        <v>400</v>
      </c>
      <c r="D26" s="83"/>
      <c r="E26" s="99">
        <v>694520.74</v>
      </c>
      <c r="F26" s="90"/>
    </row>
    <row r="27" spans="1:8" ht="14.25">
      <c r="A27" s="85"/>
      <c r="B27" s="85">
        <v>37</v>
      </c>
      <c r="C27" s="82" t="s">
        <v>165</v>
      </c>
      <c r="D27" s="83"/>
      <c r="E27" s="99">
        <v>232636.42</v>
      </c>
      <c r="F27" s="90"/>
    </row>
    <row r="28" spans="1:8" ht="14.25">
      <c r="A28" s="85"/>
      <c r="B28" s="85">
        <v>38</v>
      </c>
      <c r="C28" s="82" t="s">
        <v>576</v>
      </c>
      <c r="D28" s="83"/>
      <c r="E28" s="99">
        <v>0</v>
      </c>
      <c r="F28" s="90"/>
    </row>
    <row r="29" spans="1:8" ht="14.25">
      <c r="A29" s="85"/>
      <c r="B29" s="167">
        <v>39</v>
      </c>
      <c r="C29" s="100" t="s">
        <v>659</v>
      </c>
      <c r="D29" s="97"/>
      <c r="E29" s="99">
        <v>0</v>
      </c>
      <c r="F29" s="90"/>
      <c r="G29" s="84"/>
    </row>
    <row r="30" spans="1:8" ht="14.25">
      <c r="A30" s="85"/>
      <c r="B30" s="85">
        <v>40</v>
      </c>
      <c r="C30" s="82" t="s">
        <v>167</v>
      </c>
      <c r="D30" s="83"/>
      <c r="E30" s="99">
        <v>0</v>
      </c>
      <c r="F30" s="90"/>
      <c r="H30" s="100"/>
    </row>
    <row r="31" spans="1:8" ht="14.25">
      <c r="A31" s="85"/>
      <c r="B31" s="85">
        <v>41</v>
      </c>
      <c r="C31" s="82" t="s">
        <v>401</v>
      </c>
      <c r="D31" s="83"/>
      <c r="E31" s="99">
        <v>0</v>
      </c>
      <c r="F31" s="90"/>
    </row>
    <row r="32" spans="1:8" ht="14.25">
      <c r="A32" s="85"/>
      <c r="B32" s="85">
        <v>42</v>
      </c>
      <c r="C32" s="82" t="s">
        <v>402</v>
      </c>
      <c r="D32" s="83"/>
      <c r="E32" s="99">
        <v>0</v>
      </c>
      <c r="F32" s="90"/>
    </row>
    <row r="33" spans="1:6" s="78" customFormat="1" ht="14.25">
      <c r="A33" s="85"/>
      <c r="B33" s="85">
        <v>43</v>
      </c>
      <c r="C33" s="82" t="s">
        <v>403</v>
      </c>
      <c r="D33" s="83"/>
      <c r="E33" s="99">
        <v>0</v>
      </c>
      <c r="F33" s="90"/>
    </row>
    <row r="34" spans="1:6" s="78" customFormat="1" ht="16.5">
      <c r="A34" s="85"/>
      <c r="B34" s="85">
        <v>49</v>
      </c>
      <c r="C34" s="82" t="s">
        <v>168</v>
      </c>
      <c r="D34" s="83"/>
      <c r="E34" s="101">
        <v>1277251.4099999999</v>
      </c>
      <c r="F34" s="90"/>
    </row>
    <row r="35" spans="1:6" s="78" customFormat="1" ht="15">
      <c r="A35" s="92" t="s">
        <v>404</v>
      </c>
      <c r="B35" s="85"/>
      <c r="C35" s="82"/>
      <c r="D35" s="85"/>
      <c r="E35" s="93"/>
      <c r="F35" s="102">
        <f>SUM(E22:E34)</f>
        <v>2997573.76</v>
      </c>
    </row>
    <row r="36" spans="1:6" s="78" customFormat="1" ht="4.5" customHeight="1">
      <c r="A36" s="95"/>
      <c r="B36" s="95"/>
      <c r="D36" s="96"/>
      <c r="E36" s="93"/>
      <c r="F36" s="93"/>
    </row>
    <row r="37" spans="1:6" s="78" customFormat="1" ht="15">
      <c r="A37" s="81" t="s">
        <v>405</v>
      </c>
      <c r="B37" s="82"/>
      <c r="C37" s="82"/>
      <c r="D37" s="83"/>
      <c r="E37" s="93"/>
      <c r="F37" s="97"/>
    </row>
    <row r="38" spans="1:6" s="78" customFormat="1" ht="14.25">
      <c r="A38" s="85"/>
      <c r="B38" s="85">
        <v>51</v>
      </c>
      <c r="C38" s="82" t="s">
        <v>406</v>
      </c>
      <c r="D38" s="83"/>
      <c r="E38" s="98">
        <v>1289848.1599999999</v>
      </c>
      <c r="F38" s="90"/>
    </row>
    <row r="39" spans="1:6" s="78" customFormat="1" ht="14.25">
      <c r="A39" s="85"/>
      <c r="B39" s="85">
        <v>53</v>
      </c>
      <c r="C39" s="82" t="s">
        <v>407</v>
      </c>
      <c r="D39" s="83"/>
      <c r="E39" s="99">
        <v>177590.17</v>
      </c>
      <c r="F39" s="90"/>
    </row>
    <row r="40" spans="1:6" s="78" customFormat="1" ht="14.25">
      <c r="A40" s="85"/>
      <c r="B40" s="85">
        <v>54</v>
      </c>
      <c r="C40" s="82" t="s">
        <v>156</v>
      </c>
      <c r="D40" s="83"/>
      <c r="E40" s="99">
        <v>0</v>
      </c>
      <c r="F40" s="90"/>
    </row>
    <row r="41" spans="1:6" s="78" customFormat="1" ht="14.25">
      <c r="A41" s="85"/>
      <c r="B41" s="85">
        <v>58</v>
      </c>
      <c r="C41" s="82" t="s">
        <v>103</v>
      </c>
      <c r="D41" s="83"/>
      <c r="E41" s="99">
        <v>-297.77999999999997</v>
      </c>
      <c r="F41" s="90"/>
    </row>
    <row r="42" spans="1:6" s="78" customFormat="1" ht="14.25">
      <c r="A42" s="85"/>
      <c r="B42" s="85">
        <v>60</v>
      </c>
      <c r="C42" s="82" t="s">
        <v>408</v>
      </c>
      <c r="D42" s="83"/>
      <c r="E42" s="99">
        <v>0</v>
      </c>
      <c r="F42" s="90"/>
    </row>
    <row r="43" spans="1:6" s="78" customFormat="1" ht="14.25">
      <c r="A43" s="85"/>
      <c r="B43" s="85">
        <v>61</v>
      </c>
      <c r="C43" s="82" t="s">
        <v>158</v>
      </c>
      <c r="D43" s="83"/>
      <c r="E43" s="99">
        <v>0</v>
      </c>
      <c r="F43" s="90"/>
    </row>
    <row r="44" spans="1:6" s="78" customFormat="1" ht="14.25">
      <c r="A44" s="85"/>
      <c r="B44" s="85">
        <v>62</v>
      </c>
      <c r="C44" s="82" t="s">
        <v>409</v>
      </c>
      <c r="D44" s="83"/>
      <c r="E44" s="99">
        <v>0</v>
      </c>
      <c r="F44" s="90"/>
    </row>
    <row r="45" spans="1:6" s="78" customFormat="1" ht="14.25">
      <c r="A45" s="85"/>
      <c r="B45" s="85">
        <v>63</v>
      </c>
      <c r="C45" s="82" t="s">
        <v>160</v>
      </c>
      <c r="D45" s="83"/>
      <c r="E45" s="99">
        <v>0</v>
      </c>
      <c r="F45" s="90"/>
    </row>
    <row r="46" spans="1:6" s="78" customFormat="1" ht="14.25">
      <c r="A46" s="85"/>
      <c r="B46" s="85">
        <v>67</v>
      </c>
      <c r="C46" s="82" t="s">
        <v>410</v>
      </c>
      <c r="D46" s="83"/>
      <c r="E46" s="99">
        <v>0</v>
      </c>
      <c r="F46" s="90"/>
    </row>
    <row r="47" spans="1:6" s="78" customFormat="1" ht="14.25">
      <c r="A47" s="85"/>
      <c r="B47" s="85">
        <v>68</v>
      </c>
      <c r="C47" s="82" t="s">
        <v>411</v>
      </c>
      <c r="D47" s="83"/>
      <c r="E47" s="99">
        <v>0</v>
      </c>
      <c r="F47" s="90"/>
    </row>
    <row r="48" spans="1:6" s="78" customFormat="1" ht="16.5">
      <c r="A48" s="85"/>
      <c r="B48" s="85">
        <v>69</v>
      </c>
      <c r="C48" s="82" t="s">
        <v>412</v>
      </c>
      <c r="D48" s="83"/>
      <c r="E48" s="101">
        <v>693975.47</v>
      </c>
      <c r="F48" s="90"/>
    </row>
    <row r="49" spans="1:8" ht="15">
      <c r="A49" s="92" t="s">
        <v>413</v>
      </c>
      <c r="B49" s="85"/>
      <c r="C49" s="82"/>
      <c r="D49" s="85"/>
      <c r="F49" s="102">
        <f>SUM(E38:E48)</f>
        <v>2161116.0199999996</v>
      </c>
    </row>
    <row r="50" spans="1:8" ht="3.75" customHeight="1">
      <c r="F50" s="93"/>
    </row>
    <row r="51" spans="1:8" ht="15">
      <c r="A51" s="81" t="s">
        <v>414</v>
      </c>
      <c r="B51" s="82"/>
      <c r="C51" s="82"/>
      <c r="D51" s="83"/>
      <c r="F51" s="97"/>
    </row>
    <row r="52" spans="1:8" ht="14.25">
      <c r="A52" s="85"/>
      <c r="B52" s="85">
        <v>71</v>
      </c>
      <c r="C52" s="82" t="s">
        <v>415</v>
      </c>
      <c r="D52" s="83"/>
      <c r="E52" s="98">
        <v>2331711.73</v>
      </c>
      <c r="F52" s="90"/>
    </row>
    <row r="53" spans="1:8" ht="14.25">
      <c r="A53" s="85"/>
      <c r="B53" s="85">
        <v>72</v>
      </c>
      <c r="C53" s="82" t="s">
        <v>416</v>
      </c>
      <c r="D53" s="83"/>
      <c r="E53" s="99">
        <v>0</v>
      </c>
      <c r="F53" s="90"/>
    </row>
    <row r="54" spans="1:8" ht="16.5">
      <c r="A54" s="85"/>
      <c r="B54" s="85">
        <v>73</v>
      </c>
      <c r="C54" s="82" t="s">
        <v>417</v>
      </c>
      <c r="D54" s="83"/>
      <c r="E54" s="101">
        <v>84311.84</v>
      </c>
      <c r="F54" s="90"/>
    </row>
    <row r="55" spans="1:8" ht="15">
      <c r="A55" s="92" t="s">
        <v>418</v>
      </c>
      <c r="B55" s="85"/>
      <c r="C55" s="82"/>
      <c r="D55" s="83"/>
      <c r="F55" s="102">
        <f>SUM(E52:E54)</f>
        <v>2416023.5699999998</v>
      </c>
    </row>
    <row r="56" spans="1:8" ht="6" customHeight="1">
      <c r="F56" s="93"/>
    </row>
    <row r="57" spans="1:8" ht="15">
      <c r="A57" s="81" t="s">
        <v>419</v>
      </c>
      <c r="B57" s="82"/>
      <c r="C57" s="82"/>
      <c r="D57" s="83"/>
      <c r="F57" s="97"/>
    </row>
    <row r="58" spans="1:8" ht="14.25">
      <c r="A58" s="85"/>
      <c r="B58" s="85">
        <v>81</v>
      </c>
      <c r="C58" s="82" t="s">
        <v>415</v>
      </c>
      <c r="D58" s="83"/>
      <c r="E58" s="98">
        <v>8866369.7200000007</v>
      </c>
      <c r="F58" s="90"/>
    </row>
    <row r="59" spans="1:8" ht="14.25">
      <c r="A59" s="85"/>
      <c r="B59" s="85">
        <v>82</v>
      </c>
      <c r="C59" s="82" t="s">
        <v>416</v>
      </c>
      <c r="D59" s="83"/>
      <c r="E59" s="99">
        <v>0</v>
      </c>
      <c r="F59" s="90"/>
    </row>
    <row r="60" spans="1:8" ht="16.5">
      <c r="A60" s="85"/>
      <c r="B60" s="85">
        <v>83</v>
      </c>
      <c r="C60" s="82" t="s">
        <v>417</v>
      </c>
      <c r="D60" s="83"/>
      <c r="E60" s="101">
        <v>1426529.57</v>
      </c>
      <c r="F60" s="90"/>
    </row>
    <row r="61" spans="1:8" ht="15">
      <c r="A61" s="92" t="s">
        <v>420</v>
      </c>
      <c r="B61" s="85"/>
      <c r="C61" s="82"/>
      <c r="D61" s="83"/>
      <c r="F61" s="102">
        <f>SUM(E58:E60)</f>
        <v>10292899.290000001</v>
      </c>
    </row>
    <row r="62" spans="1:8" ht="5.25" customHeight="1">
      <c r="F62" s="93"/>
    </row>
    <row r="63" spans="1:8" ht="15">
      <c r="A63" s="81" t="s">
        <v>421</v>
      </c>
      <c r="B63" s="82"/>
      <c r="C63" s="82"/>
      <c r="D63" s="83"/>
      <c r="F63" s="97"/>
      <c r="G63" s="82"/>
      <c r="H63" s="100"/>
    </row>
    <row r="64" spans="1:8" ht="14.25">
      <c r="A64" s="85"/>
      <c r="B64" s="85">
        <v>92</v>
      </c>
      <c r="C64" s="82" t="s">
        <v>144</v>
      </c>
      <c r="D64" s="83"/>
      <c r="E64" s="98">
        <v>0</v>
      </c>
      <c r="F64" s="90"/>
    </row>
    <row r="65" spans="1:8" ht="14.25">
      <c r="A65" s="85"/>
      <c r="B65" s="85">
        <v>93</v>
      </c>
      <c r="C65" s="82" t="s">
        <v>145</v>
      </c>
      <c r="D65" s="83"/>
      <c r="E65" s="99">
        <v>0</v>
      </c>
      <c r="F65" s="90"/>
      <c r="G65" s="82"/>
      <c r="H65" s="100"/>
    </row>
    <row r="66" spans="1:8" ht="14.25">
      <c r="A66" s="85"/>
      <c r="B66" s="85">
        <v>94</v>
      </c>
      <c r="C66" s="82" t="s">
        <v>422</v>
      </c>
      <c r="D66" s="83"/>
      <c r="E66" s="99">
        <v>0</v>
      </c>
      <c r="F66" s="90"/>
      <c r="G66" s="82"/>
      <c r="H66" s="100"/>
    </row>
    <row r="67" spans="1:8" ht="14.25">
      <c r="A67" s="85"/>
      <c r="B67" s="85">
        <v>95</v>
      </c>
      <c r="C67" s="82" t="s">
        <v>146</v>
      </c>
      <c r="D67" s="83"/>
      <c r="E67" s="157">
        <v>0</v>
      </c>
      <c r="F67" s="90"/>
      <c r="H67" s="100"/>
    </row>
    <row r="68" spans="1:8" s="84" customFormat="1" ht="16.5">
      <c r="A68" s="167"/>
      <c r="B68" s="167">
        <v>96</v>
      </c>
      <c r="C68" s="100" t="s">
        <v>565</v>
      </c>
      <c r="D68" s="97"/>
      <c r="E68" s="101">
        <v>8776</v>
      </c>
      <c r="F68" s="90"/>
      <c r="H68" s="100"/>
    </row>
    <row r="69" spans="1:8" ht="16.5">
      <c r="A69" s="92" t="s">
        <v>423</v>
      </c>
      <c r="B69" s="85"/>
      <c r="C69" s="82"/>
      <c r="D69" s="85"/>
      <c r="F69" s="101">
        <f>SUM(E64:E68)</f>
        <v>8776</v>
      </c>
    </row>
    <row r="70" spans="1:8" ht="16.5">
      <c r="A70" s="92" t="s">
        <v>424</v>
      </c>
      <c r="B70" s="85"/>
      <c r="C70" s="82"/>
      <c r="D70" s="83"/>
      <c r="F70" s="103">
        <f>+F19+F35+F49+F55+F61+F69</f>
        <v>18686102.84</v>
      </c>
    </row>
    <row r="71" spans="1:8" ht="1.5" customHeight="1">
      <c r="A71" s="78"/>
      <c r="B71" s="78"/>
      <c r="D71" s="78"/>
      <c r="E71" s="84"/>
    </row>
    <row r="72" spans="1:8" ht="1.5" customHeight="1"/>
    <row r="73" spans="1:8" s="104" customFormat="1">
      <c r="A73" s="104" t="s">
        <v>577</v>
      </c>
      <c r="E73" s="105"/>
      <c r="F73" s="106" t="s">
        <v>557</v>
      </c>
      <c r="H73" s="107"/>
    </row>
  </sheetData>
  <mergeCells count="4">
    <mergeCell ref="A1:F1"/>
    <mergeCell ref="A2:F2"/>
    <mergeCell ref="A3:F3"/>
    <mergeCell ref="A4:F4"/>
  </mergeCells>
  <printOptions horizontalCentered="1"/>
  <pageMargins left="0.25" right="0.25" top="0.5" bottom="0.5" header="0.2" footer="0"/>
  <pageSetup scale="90" orientation="landscape" r:id="rId1"/>
  <headerFooter alignWithMargins="0">
    <oddFooter>&amp;CThe accompanying notes are an integral part of the financial statements.</oddFooter>
  </headerFooter>
  <rowBreaks count="1" manualBreakCount="1">
    <brk id="3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N2854"/>
  <sheetViews>
    <sheetView topLeftCell="A40" zoomScaleNormal="100" zoomScaleSheetLayoutView="75" workbookViewId="0">
      <selection activeCell="D54" sqref="D54"/>
    </sheetView>
  </sheetViews>
  <sheetFormatPr defaultColWidth="11.42578125" defaultRowHeight="14.25"/>
  <cols>
    <col min="1" max="1" width="1.5703125" style="104" customWidth="1"/>
    <col min="2" max="2" width="7.5703125" style="106" customWidth="1"/>
    <col min="3" max="3" width="43" style="104" bestFit="1" customWidth="1"/>
    <col min="4" max="4" width="15.7109375" style="117" bestFit="1" customWidth="1"/>
    <col min="5" max="5" width="16.85546875" style="117" bestFit="1" customWidth="1"/>
    <col min="6" max="6" width="13.5703125" style="117" customWidth="1"/>
    <col min="7" max="7" width="12.85546875" style="117" bestFit="1" customWidth="1"/>
    <col min="8" max="8" width="12.85546875" style="117" customWidth="1"/>
    <col min="9" max="9" width="13.7109375" style="117" customWidth="1"/>
    <col min="10" max="10" width="15.140625" style="117" customWidth="1"/>
    <col min="11" max="11" width="12.85546875" style="117" bestFit="1" customWidth="1"/>
    <col min="12" max="12" width="15.7109375" style="117" bestFit="1" customWidth="1"/>
    <col min="13" max="13" width="16.85546875" style="83" bestFit="1" customWidth="1"/>
    <col min="14" max="14" width="12" style="117" customWidth="1"/>
    <col min="15" max="16" width="12" style="104" customWidth="1"/>
    <col min="17" max="16384" width="11.42578125" style="104"/>
  </cols>
  <sheetData>
    <row r="1" spans="1:14" ht="15">
      <c r="A1" s="108" t="str">
        <f>'CERTIFICATION-COVER'!A4:G4</f>
        <v>Educational Service District #171</v>
      </c>
      <c r="B1" s="76"/>
      <c r="C1" s="76"/>
      <c r="D1" s="76"/>
      <c r="E1" s="76"/>
      <c r="F1" s="77"/>
      <c r="G1" s="77"/>
      <c r="H1" s="77"/>
      <c r="I1" s="77"/>
      <c r="J1" s="77"/>
      <c r="K1" s="76"/>
      <c r="L1" s="109"/>
      <c r="M1" s="76"/>
      <c r="N1" s="104"/>
    </row>
    <row r="2" spans="1:14" ht="15">
      <c r="A2" s="110" t="s">
        <v>425</v>
      </c>
      <c r="B2" s="76"/>
      <c r="C2" s="111"/>
      <c r="D2" s="79"/>
      <c r="E2" s="76"/>
      <c r="F2" s="77"/>
      <c r="G2" s="112"/>
      <c r="H2" s="80"/>
      <c r="I2" s="77"/>
      <c r="J2" s="80"/>
      <c r="K2" s="76"/>
      <c r="L2" s="113"/>
      <c r="M2" s="76"/>
      <c r="N2" s="104"/>
    </row>
    <row r="3" spans="1:14" ht="15">
      <c r="A3" s="110" t="s">
        <v>553</v>
      </c>
      <c r="B3" s="76"/>
      <c r="C3" s="111"/>
      <c r="D3" s="79"/>
      <c r="E3" s="76"/>
      <c r="F3" s="77"/>
      <c r="G3" s="112"/>
      <c r="H3" s="80"/>
      <c r="I3" s="77"/>
      <c r="J3" s="114"/>
      <c r="K3" s="76"/>
      <c r="L3" s="113"/>
      <c r="M3" s="76"/>
      <c r="N3" s="104"/>
    </row>
    <row r="4" spans="1:14" ht="15">
      <c r="A4" s="110" t="str">
        <f>REVENUE!A4</f>
        <v>FOR THE FISCAL YEAR ENDED AUGUST 31, 2019</v>
      </c>
      <c r="B4" s="76"/>
      <c r="C4" s="111"/>
      <c r="D4" s="79"/>
      <c r="E4" s="76"/>
      <c r="F4" s="77"/>
      <c r="G4" s="112"/>
      <c r="H4" s="80"/>
      <c r="I4" s="77"/>
      <c r="J4" s="80"/>
      <c r="K4" s="76"/>
      <c r="L4" s="113"/>
      <c r="M4" s="76"/>
      <c r="N4" s="104"/>
    </row>
    <row r="5" spans="1:14" ht="6.75" customHeight="1">
      <c r="A5" s="82"/>
      <c r="B5" s="115"/>
      <c r="C5" s="92"/>
      <c r="D5" s="83"/>
      <c r="E5" s="82"/>
      <c r="F5" s="82"/>
      <c r="G5" s="92"/>
      <c r="H5" s="116"/>
      <c r="I5" s="82"/>
      <c r="J5" s="83"/>
      <c r="K5" s="82"/>
      <c r="L5" s="104"/>
      <c r="M5" s="82"/>
      <c r="N5" s="104"/>
    </row>
    <row r="6" spans="1:14" ht="15">
      <c r="A6" s="82"/>
      <c r="B6" s="92" t="s">
        <v>426</v>
      </c>
      <c r="C6" s="92"/>
      <c r="D6" s="82"/>
      <c r="E6" s="83"/>
      <c r="F6" s="83"/>
      <c r="G6" s="92"/>
      <c r="H6" s="92" t="s">
        <v>427</v>
      </c>
      <c r="I6" s="82"/>
      <c r="J6" s="82"/>
      <c r="K6" s="83"/>
      <c r="L6" s="82"/>
      <c r="M6" s="82"/>
      <c r="N6" s="104"/>
    </row>
    <row r="7" spans="1:14" ht="15">
      <c r="A7" s="82"/>
      <c r="B7" s="92" t="s">
        <v>428</v>
      </c>
      <c r="C7" s="82"/>
      <c r="D7" s="82"/>
      <c r="E7" s="83"/>
      <c r="F7" s="83"/>
      <c r="G7" s="115"/>
      <c r="H7" s="115">
        <v>11</v>
      </c>
      <c r="I7" s="175" t="s">
        <v>169</v>
      </c>
      <c r="J7" s="82"/>
      <c r="K7" s="83"/>
      <c r="L7" s="94">
        <f t="shared" ref="L7:L22" si="0">D71</f>
        <v>51344.34</v>
      </c>
      <c r="M7" s="82"/>
      <c r="N7" s="104"/>
    </row>
    <row r="8" spans="1:14">
      <c r="A8" s="82"/>
      <c r="B8" s="118" t="s">
        <v>429</v>
      </c>
      <c r="C8" s="175" t="s">
        <v>430</v>
      </c>
      <c r="D8" s="94">
        <f>D119</f>
        <v>1935861.2799999998</v>
      </c>
      <c r="E8" s="83"/>
      <c r="F8" s="83"/>
      <c r="G8" s="115"/>
      <c r="H8" s="115">
        <v>12</v>
      </c>
      <c r="I8" s="175" t="s">
        <v>170</v>
      </c>
      <c r="J8" s="82"/>
      <c r="K8" s="83"/>
      <c r="L8" s="102">
        <f t="shared" si="0"/>
        <v>496663.14999999997</v>
      </c>
      <c r="M8" s="82"/>
      <c r="N8" s="104"/>
    </row>
    <row r="9" spans="1:14" ht="16.5">
      <c r="A9" s="82"/>
      <c r="B9" s="118" t="s">
        <v>431</v>
      </c>
      <c r="C9" s="175" t="s">
        <v>432</v>
      </c>
      <c r="D9" s="160">
        <f>D135</f>
        <v>-60402.170000000158</v>
      </c>
      <c r="E9" s="82"/>
      <c r="F9" s="82"/>
      <c r="G9" s="82"/>
      <c r="H9" s="115">
        <v>13</v>
      </c>
      <c r="I9" s="175" t="s">
        <v>171</v>
      </c>
      <c r="J9" s="82"/>
      <c r="K9" s="83"/>
      <c r="L9" s="102">
        <f t="shared" si="0"/>
        <v>915831.07000000007</v>
      </c>
      <c r="M9" s="82"/>
      <c r="N9" s="104"/>
    </row>
    <row r="10" spans="1:14" ht="15">
      <c r="A10" s="82"/>
      <c r="B10" s="81" t="s">
        <v>433</v>
      </c>
      <c r="C10" s="178"/>
      <c r="D10" s="83"/>
      <c r="E10" s="120">
        <f>SUM(D8:D9)</f>
        <v>1875459.1099999996</v>
      </c>
      <c r="F10" s="82"/>
      <c r="G10" s="82"/>
      <c r="H10" s="115">
        <v>14</v>
      </c>
      <c r="I10" s="175" t="s">
        <v>172</v>
      </c>
      <c r="J10" s="82"/>
      <c r="K10" s="83"/>
      <c r="L10" s="102">
        <f t="shared" si="0"/>
        <v>202874.18</v>
      </c>
      <c r="M10" s="82"/>
      <c r="N10" s="104"/>
    </row>
    <row r="11" spans="1:14" ht="15">
      <c r="A11" s="82"/>
      <c r="B11" s="81" t="s">
        <v>434</v>
      </c>
      <c r="C11" s="175"/>
      <c r="D11" s="83"/>
      <c r="E11" s="82"/>
      <c r="F11" s="82"/>
      <c r="G11" s="82"/>
      <c r="H11" s="115">
        <v>15</v>
      </c>
      <c r="I11" s="175" t="s">
        <v>143</v>
      </c>
      <c r="J11" s="82"/>
      <c r="K11" s="83"/>
      <c r="L11" s="102">
        <f t="shared" si="0"/>
        <v>117011.39</v>
      </c>
      <c r="M11" s="82"/>
      <c r="N11" s="104"/>
    </row>
    <row r="12" spans="1:14">
      <c r="A12" s="82"/>
      <c r="B12" s="115">
        <v>10</v>
      </c>
      <c r="C12" s="175" t="s">
        <v>173</v>
      </c>
      <c r="D12" s="94">
        <f>D149</f>
        <v>44515.729999999996</v>
      </c>
      <c r="E12" s="83"/>
      <c r="F12" s="121"/>
      <c r="G12" s="115"/>
      <c r="H12" s="115">
        <v>16</v>
      </c>
      <c r="I12" s="175" t="s">
        <v>435</v>
      </c>
      <c r="J12" s="82"/>
      <c r="K12" s="83"/>
      <c r="L12" s="102">
        <f t="shared" si="0"/>
        <v>0.15</v>
      </c>
      <c r="M12" s="82"/>
      <c r="N12" s="104"/>
    </row>
    <row r="13" spans="1:14">
      <c r="A13" s="82"/>
      <c r="B13" s="115">
        <v>12</v>
      </c>
      <c r="C13" s="175" t="s">
        <v>164</v>
      </c>
      <c r="D13" s="102">
        <f>D164</f>
        <v>3697318.3000000003</v>
      </c>
      <c r="E13" s="83"/>
      <c r="F13" s="121"/>
      <c r="G13" s="115"/>
      <c r="H13" s="115">
        <v>17</v>
      </c>
      <c r="I13" s="175" t="s">
        <v>176</v>
      </c>
      <c r="J13" s="82"/>
      <c r="K13" s="83"/>
      <c r="L13" s="102">
        <f t="shared" si="0"/>
        <v>599.5</v>
      </c>
      <c r="M13" s="82"/>
      <c r="N13" s="104"/>
    </row>
    <row r="14" spans="1:14" ht="15">
      <c r="A14" s="82"/>
      <c r="B14" s="115">
        <v>13</v>
      </c>
      <c r="C14" s="175" t="s">
        <v>578</v>
      </c>
      <c r="D14" s="102">
        <f>D178</f>
        <v>0</v>
      </c>
      <c r="F14" s="166"/>
      <c r="G14" s="115"/>
      <c r="H14" s="158">
        <v>20</v>
      </c>
      <c r="I14" s="133" t="s">
        <v>701</v>
      </c>
      <c r="J14" s="82"/>
      <c r="K14" s="83"/>
      <c r="L14" s="102">
        <f t="shared" si="0"/>
        <v>0</v>
      </c>
      <c r="M14" s="82"/>
      <c r="N14" s="104"/>
    </row>
    <row r="15" spans="1:14">
      <c r="A15" s="82"/>
      <c r="B15" s="115">
        <v>16</v>
      </c>
      <c r="C15" s="175" t="s">
        <v>175</v>
      </c>
      <c r="D15" s="102">
        <f>D192</f>
        <v>1139550.72</v>
      </c>
      <c r="E15" s="83"/>
      <c r="F15" s="121"/>
      <c r="G15" s="115"/>
      <c r="H15" s="158">
        <v>21</v>
      </c>
      <c r="I15" s="133" t="s">
        <v>175</v>
      </c>
      <c r="J15" s="82"/>
      <c r="K15" s="83"/>
      <c r="L15" s="102">
        <f t="shared" si="0"/>
        <v>5166975.16</v>
      </c>
      <c r="M15" s="82"/>
      <c r="N15" s="104"/>
    </row>
    <row r="16" spans="1:14">
      <c r="A16" s="82"/>
      <c r="B16" s="115">
        <v>18</v>
      </c>
      <c r="C16" s="175" t="s">
        <v>177</v>
      </c>
      <c r="D16" s="102">
        <f>D207</f>
        <v>10243.369999999999</v>
      </c>
      <c r="E16" s="83"/>
      <c r="F16" s="121"/>
      <c r="G16" s="115"/>
      <c r="H16" s="158">
        <v>22</v>
      </c>
      <c r="I16" s="133" t="s">
        <v>179</v>
      </c>
      <c r="J16" s="82"/>
      <c r="K16" s="83"/>
      <c r="L16" s="102">
        <f t="shared" si="0"/>
        <v>0</v>
      </c>
      <c r="M16" s="82"/>
      <c r="N16" s="104"/>
    </row>
    <row r="17" spans="1:14">
      <c r="A17" s="82"/>
      <c r="B17" s="115">
        <v>19</v>
      </c>
      <c r="C17" s="175" t="s">
        <v>436</v>
      </c>
      <c r="D17" s="102">
        <f>D222</f>
        <v>2455612.2799999998</v>
      </c>
      <c r="E17" s="83"/>
      <c r="F17" s="121"/>
      <c r="G17" s="115"/>
      <c r="H17" s="158">
        <v>23</v>
      </c>
      <c r="I17" s="133" t="s">
        <v>180</v>
      </c>
      <c r="J17" s="82"/>
      <c r="K17" s="83"/>
      <c r="L17" s="102">
        <f t="shared" si="0"/>
        <v>36060.1</v>
      </c>
      <c r="M17" s="82"/>
      <c r="N17" s="104"/>
    </row>
    <row r="18" spans="1:14">
      <c r="A18" s="82"/>
      <c r="B18" s="115">
        <v>20</v>
      </c>
      <c r="C18" s="175" t="s">
        <v>102</v>
      </c>
      <c r="D18" s="102">
        <f>D236</f>
        <v>348025.26</v>
      </c>
      <c r="E18" s="83"/>
      <c r="F18" s="121"/>
      <c r="G18" s="115"/>
      <c r="H18" s="158">
        <v>26</v>
      </c>
      <c r="I18" s="133" t="s">
        <v>702</v>
      </c>
      <c r="J18" s="82"/>
      <c r="K18" s="83"/>
      <c r="L18" s="102">
        <f t="shared" si="0"/>
        <v>0</v>
      </c>
      <c r="M18" s="82"/>
      <c r="N18" s="104"/>
    </row>
    <row r="19" spans="1:14">
      <c r="A19" s="82"/>
      <c r="B19" s="115">
        <v>21</v>
      </c>
      <c r="C19" s="175" t="s">
        <v>579</v>
      </c>
      <c r="D19" s="102">
        <f>D250</f>
        <v>0</v>
      </c>
      <c r="F19" s="121"/>
      <c r="G19" s="115"/>
      <c r="H19" s="158">
        <v>27</v>
      </c>
      <c r="I19" s="133" t="s">
        <v>182</v>
      </c>
      <c r="J19" s="82"/>
      <c r="K19" s="83"/>
      <c r="L19" s="102">
        <f t="shared" si="0"/>
        <v>2568903.7500000005</v>
      </c>
      <c r="M19" s="82"/>
      <c r="N19" s="104"/>
    </row>
    <row r="20" spans="1:14">
      <c r="A20" s="82"/>
      <c r="B20" s="115">
        <v>22</v>
      </c>
      <c r="C20" s="175" t="s">
        <v>181</v>
      </c>
      <c r="D20" s="102">
        <f>D264</f>
        <v>0</v>
      </c>
      <c r="E20" s="83"/>
      <c r="F20" s="121"/>
      <c r="G20" s="115"/>
      <c r="H20" s="158">
        <v>41</v>
      </c>
      <c r="I20" s="133" t="s">
        <v>703</v>
      </c>
      <c r="J20" s="82"/>
      <c r="K20" s="83"/>
      <c r="L20" s="102">
        <f t="shared" si="0"/>
        <v>0</v>
      </c>
      <c r="M20" s="82"/>
      <c r="N20" s="104"/>
    </row>
    <row r="21" spans="1:14">
      <c r="A21" s="82"/>
      <c r="B21" s="115">
        <v>23</v>
      </c>
      <c r="C21" s="175" t="s">
        <v>580</v>
      </c>
      <c r="D21" s="102">
        <f>D278</f>
        <v>1218185.23</v>
      </c>
      <c r="F21" s="121"/>
      <c r="G21" s="115"/>
      <c r="H21" s="158">
        <v>42</v>
      </c>
      <c r="I21" s="133" t="s">
        <v>704</v>
      </c>
      <c r="J21" s="82"/>
      <c r="K21" s="83"/>
      <c r="L21" s="102">
        <f t="shared" si="0"/>
        <v>0</v>
      </c>
      <c r="M21" s="82"/>
      <c r="N21" s="104"/>
    </row>
    <row r="22" spans="1:14">
      <c r="A22" s="82"/>
      <c r="B22" s="115">
        <v>24</v>
      </c>
      <c r="C22" s="175" t="s">
        <v>103</v>
      </c>
      <c r="D22" s="102">
        <f>D292</f>
        <v>1954629.54</v>
      </c>
      <c r="E22" s="83"/>
      <c r="F22" s="121"/>
      <c r="G22" s="115"/>
      <c r="H22" s="158">
        <v>44</v>
      </c>
      <c r="I22" s="133" t="s">
        <v>705</v>
      </c>
      <c r="J22" s="82"/>
      <c r="K22" s="83"/>
      <c r="L22" s="102">
        <f t="shared" si="0"/>
        <v>0</v>
      </c>
      <c r="M22" s="82"/>
      <c r="N22" s="104"/>
    </row>
    <row r="23" spans="1:14">
      <c r="A23" s="82"/>
      <c r="B23" s="115">
        <v>25</v>
      </c>
      <c r="C23" s="175" t="s">
        <v>183</v>
      </c>
      <c r="D23" s="102">
        <f>D306</f>
        <v>0</v>
      </c>
      <c r="E23" s="83"/>
      <c r="F23" s="121"/>
      <c r="G23" s="115"/>
      <c r="H23" s="158">
        <v>51</v>
      </c>
      <c r="I23" s="175" t="s">
        <v>437</v>
      </c>
      <c r="J23" s="82"/>
      <c r="K23" s="83"/>
      <c r="L23" s="102">
        <f t="shared" ref="L23:L36" si="1">D87</f>
        <v>0</v>
      </c>
      <c r="M23" s="82"/>
      <c r="N23" s="104"/>
    </row>
    <row r="24" spans="1:14">
      <c r="A24" s="82"/>
      <c r="B24" s="115">
        <v>26</v>
      </c>
      <c r="C24" s="175" t="s">
        <v>438</v>
      </c>
      <c r="D24" s="102">
        <f>D320</f>
        <v>0</v>
      </c>
      <c r="E24" s="83"/>
      <c r="F24" s="121"/>
      <c r="G24" s="115"/>
      <c r="H24" s="158">
        <v>52</v>
      </c>
      <c r="I24" s="175" t="s">
        <v>184</v>
      </c>
      <c r="J24" s="82"/>
      <c r="K24" s="83"/>
      <c r="L24" s="102">
        <f t="shared" si="1"/>
        <v>0</v>
      </c>
      <c r="M24" s="82"/>
      <c r="N24" s="104"/>
    </row>
    <row r="25" spans="1:14">
      <c r="A25" s="82"/>
      <c r="B25" s="115">
        <v>27</v>
      </c>
      <c r="C25" s="175" t="s">
        <v>186</v>
      </c>
      <c r="D25" s="102">
        <f>D334</f>
        <v>0</v>
      </c>
      <c r="E25" s="83"/>
      <c r="F25" s="121"/>
      <c r="G25" s="115"/>
      <c r="H25" s="158">
        <v>53</v>
      </c>
      <c r="I25" s="175" t="s">
        <v>185</v>
      </c>
      <c r="J25" s="82"/>
      <c r="K25" s="83"/>
      <c r="L25" s="102">
        <f t="shared" si="1"/>
        <v>0</v>
      </c>
      <c r="M25" s="82"/>
      <c r="N25" s="104"/>
    </row>
    <row r="26" spans="1:14">
      <c r="A26" s="82"/>
      <c r="B26" s="115">
        <v>28</v>
      </c>
      <c r="C26" s="175" t="s">
        <v>187</v>
      </c>
      <c r="D26" s="102">
        <f>D348</f>
        <v>0</v>
      </c>
      <c r="E26" s="83"/>
      <c r="F26" s="121"/>
      <c r="G26" s="115"/>
      <c r="H26" s="158">
        <v>56</v>
      </c>
      <c r="I26" s="175" t="s">
        <v>108</v>
      </c>
      <c r="J26" s="82"/>
      <c r="K26" s="83"/>
      <c r="L26" s="102">
        <f t="shared" si="1"/>
        <v>0</v>
      </c>
      <c r="M26" s="82"/>
      <c r="N26" s="104"/>
    </row>
    <row r="27" spans="1:14">
      <c r="A27" s="82"/>
      <c r="B27" s="115">
        <v>30</v>
      </c>
      <c r="C27" s="175" t="s">
        <v>188</v>
      </c>
      <c r="D27" s="102">
        <f>D362</f>
        <v>9860.4499999999989</v>
      </c>
      <c r="E27" s="83"/>
      <c r="F27" s="121"/>
      <c r="G27" s="115"/>
      <c r="H27" s="158">
        <v>59</v>
      </c>
      <c r="I27" s="175" t="s">
        <v>439</v>
      </c>
      <c r="J27" s="82"/>
      <c r="K27" s="83"/>
      <c r="L27" s="102">
        <f t="shared" si="1"/>
        <v>0</v>
      </c>
      <c r="M27" s="82"/>
      <c r="N27" s="104"/>
    </row>
    <row r="28" spans="1:14" ht="14.25" customHeight="1">
      <c r="A28" s="82"/>
      <c r="B28" s="115">
        <v>32</v>
      </c>
      <c r="C28" s="175" t="s">
        <v>189</v>
      </c>
      <c r="D28" s="102">
        <f>D376</f>
        <v>0</v>
      </c>
      <c r="E28" s="83"/>
      <c r="F28" s="121"/>
      <c r="G28" s="115"/>
      <c r="H28" s="158">
        <v>60</v>
      </c>
      <c r="I28" s="175" t="s">
        <v>190</v>
      </c>
      <c r="J28" s="82"/>
      <c r="K28" s="83"/>
      <c r="L28" s="102">
        <f t="shared" si="1"/>
        <v>663034.39</v>
      </c>
      <c r="M28" s="82"/>
      <c r="N28" s="104"/>
    </row>
    <row r="29" spans="1:14" ht="14.25" customHeight="1">
      <c r="A29" s="82"/>
      <c r="B29" s="115">
        <v>34</v>
      </c>
      <c r="C29" s="175" t="s">
        <v>167</v>
      </c>
      <c r="D29" s="102">
        <f>D396</f>
        <v>25511.29</v>
      </c>
      <c r="E29" s="83"/>
      <c r="F29" s="121"/>
      <c r="G29" s="115"/>
      <c r="H29" s="158">
        <v>72</v>
      </c>
      <c r="I29" s="175" t="s">
        <v>700</v>
      </c>
      <c r="J29" s="82"/>
      <c r="K29" s="83"/>
      <c r="L29" s="102">
        <f t="shared" si="1"/>
        <v>0</v>
      </c>
      <c r="M29" s="82"/>
      <c r="N29" s="104"/>
    </row>
    <row r="30" spans="1:14" ht="14.25" customHeight="1">
      <c r="A30" s="82"/>
      <c r="B30" s="115">
        <v>36</v>
      </c>
      <c r="C30" s="179" t="s">
        <v>120</v>
      </c>
      <c r="D30" s="102">
        <f>D410</f>
        <v>519753.14999999997</v>
      </c>
      <c r="E30" s="83"/>
      <c r="F30" s="121"/>
      <c r="G30" s="115"/>
      <c r="H30" s="115">
        <v>73</v>
      </c>
      <c r="I30" s="175" t="s">
        <v>109</v>
      </c>
      <c r="J30" s="82"/>
      <c r="K30" s="83"/>
      <c r="L30" s="102">
        <f t="shared" si="1"/>
        <v>0</v>
      </c>
      <c r="M30" s="82"/>
      <c r="N30" s="104"/>
    </row>
    <row r="31" spans="1:14" ht="14.25" customHeight="1">
      <c r="A31" s="82"/>
      <c r="B31" s="155">
        <v>38</v>
      </c>
      <c r="C31" s="179" t="s">
        <v>121</v>
      </c>
      <c r="D31" s="102">
        <f>D424</f>
        <v>0</v>
      </c>
      <c r="E31" s="83"/>
      <c r="F31" s="121"/>
      <c r="G31" s="115"/>
      <c r="H31" s="115">
        <v>75</v>
      </c>
      <c r="I31" s="175" t="s">
        <v>122</v>
      </c>
      <c r="J31" s="82"/>
      <c r="K31" s="83"/>
      <c r="L31" s="102">
        <f t="shared" si="1"/>
        <v>107744.37</v>
      </c>
      <c r="M31" s="82"/>
      <c r="N31" s="104"/>
    </row>
    <row r="32" spans="1:14" ht="14.25" customHeight="1">
      <c r="A32" s="82"/>
      <c r="B32" s="155">
        <v>40</v>
      </c>
      <c r="C32" s="179" t="s">
        <v>123</v>
      </c>
      <c r="D32" s="102">
        <f>D438</f>
        <v>0</v>
      </c>
      <c r="E32" s="83"/>
      <c r="F32" s="121"/>
      <c r="G32" s="115"/>
      <c r="H32" s="115">
        <v>83</v>
      </c>
      <c r="I32" s="175" t="s">
        <v>440</v>
      </c>
      <c r="J32" s="82"/>
      <c r="K32" s="83"/>
      <c r="L32" s="102">
        <f t="shared" si="1"/>
        <v>138856.97</v>
      </c>
      <c r="M32" s="82"/>
      <c r="N32" s="104"/>
    </row>
    <row r="33" spans="1:14" ht="14.25" customHeight="1">
      <c r="A33" s="82"/>
      <c r="B33" s="155">
        <v>42</v>
      </c>
      <c r="C33" s="179" t="s">
        <v>125</v>
      </c>
      <c r="D33" s="102">
        <f>D452</f>
        <v>0</v>
      </c>
      <c r="E33" s="83"/>
      <c r="F33" s="121"/>
      <c r="G33" s="115"/>
      <c r="H33" s="115">
        <v>84</v>
      </c>
      <c r="I33" s="175" t="s">
        <v>441</v>
      </c>
      <c r="J33" s="82"/>
      <c r="K33" s="83"/>
      <c r="L33" s="102">
        <f t="shared" si="1"/>
        <v>0</v>
      </c>
      <c r="M33" s="82"/>
      <c r="N33" s="104"/>
    </row>
    <row r="34" spans="1:14" ht="14.25" customHeight="1">
      <c r="A34" s="82"/>
      <c r="B34" s="155">
        <v>43</v>
      </c>
      <c r="C34" s="179" t="s">
        <v>535</v>
      </c>
      <c r="D34" s="102">
        <f>D466</f>
        <v>0</v>
      </c>
      <c r="E34" s="83"/>
      <c r="F34" s="121"/>
      <c r="G34" s="115"/>
      <c r="H34" s="158">
        <v>89</v>
      </c>
      <c r="I34" s="176" t="s">
        <v>563</v>
      </c>
      <c r="J34" s="100"/>
      <c r="K34" s="97"/>
      <c r="L34" s="102">
        <f t="shared" si="1"/>
        <v>131180</v>
      </c>
      <c r="M34" s="82"/>
      <c r="N34" s="104"/>
    </row>
    <row r="35" spans="1:14" ht="14.25" customHeight="1">
      <c r="A35" s="82"/>
      <c r="B35" s="155">
        <v>46</v>
      </c>
      <c r="C35" s="179" t="s">
        <v>105</v>
      </c>
      <c r="D35" s="102">
        <f>D493</f>
        <v>0</v>
      </c>
      <c r="E35" s="83"/>
      <c r="F35" s="121"/>
      <c r="G35" s="115"/>
      <c r="H35" s="115">
        <v>98</v>
      </c>
      <c r="I35" s="175" t="s">
        <v>127</v>
      </c>
      <c r="J35" s="82"/>
      <c r="K35" s="83"/>
      <c r="L35" s="102">
        <f t="shared" si="1"/>
        <v>8038279.5199999986</v>
      </c>
      <c r="M35" s="82"/>
      <c r="N35" s="104"/>
    </row>
    <row r="36" spans="1:14" ht="14.25" customHeight="1">
      <c r="A36" s="82"/>
      <c r="B36" s="115">
        <v>48</v>
      </c>
      <c r="C36" s="175" t="s">
        <v>128</v>
      </c>
      <c r="D36" s="102">
        <f>D507</f>
        <v>0</v>
      </c>
      <c r="E36" s="83"/>
      <c r="F36" s="83"/>
      <c r="G36" s="115"/>
      <c r="H36" s="115">
        <v>99</v>
      </c>
      <c r="I36" s="175" t="s">
        <v>442</v>
      </c>
      <c r="J36" s="82"/>
      <c r="K36" s="83"/>
      <c r="L36" s="160">
        <f t="shared" si="1"/>
        <v>-1201104.6200000001</v>
      </c>
      <c r="M36" s="82"/>
      <c r="N36" s="104"/>
    </row>
    <row r="37" spans="1:14" ht="17.25">
      <c r="A37" s="82"/>
      <c r="B37" s="115">
        <v>51</v>
      </c>
      <c r="C37" s="175" t="s">
        <v>581</v>
      </c>
      <c r="D37" s="102">
        <f>D521</f>
        <v>0</v>
      </c>
      <c r="E37" s="83"/>
      <c r="F37" s="121"/>
      <c r="G37" s="92"/>
      <c r="H37" s="123" t="s">
        <v>443</v>
      </c>
      <c r="I37" s="177"/>
      <c r="J37" s="82"/>
      <c r="K37" s="83"/>
      <c r="L37" s="83"/>
      <c r="M37" s="161">
        <f>SUM(L7:L36)</f>
        <v>17434253.419999998</v>
      </c>
      <c r="N37" s="104"/>
    </row>
    <row r="38" spans="1:14" ht="17.25">
      <c r="A38" s="82"/>
      <c r="B38" s="115">
        <v>52</v>
      </c>
      <c r="C38" s="175" t="s">
        <v>582</v>
      </c>
      <c r="D38" s="102">
        <f>D535</f>
        <v>0</v>
      </c>
      <c r="E38" s="83"/>
      <c r="F38" s="125"/>
      <c r="G38" s="82"/>
      <c r="H38" s="123"/>
      <c r="I38" s="177"/>
      <c r="J38" s="82"/>
      <c r="K38" s="83"/>
      <c r="L38" s="83"/>
      <c r="M38" s="161"/>
      <c r="N38" s="104"/>
    </row>
    <row r="39" spans="1:14">
      <c r="A39" s="82"/>
      <c r="B39" s="115">
        <v>53</v>
      </c>
      <c r="C39" s="175" t="s">
        <v>583</v>
      </c>
      <c r="D39" s="102">
        <f>D549</f>
        <v>0</v>
      </c>
      <c r="E39" s="83"/>
      <c r="F39" s="121"/>
      <c r="G39" s="82"/>
      <c r="H39" s="82"/>
      <c r="I39" s="175"/>
      <c r="J39" s="82"/>
      <c r="K39" s="121"/>
      <c r="L39" s="83"/>
      <c r="M39" s="82"/>
      <c r="N39" s="104"/>
    </row>
    <row r="40" spans="1:14" ht="15">
      <c r="A40" s="82"/>
      <c r="B40" s="115">
        <v>54</v>
      </c>
      <c r="C40" s="175" t="s">
        <v>584</v>
      </c>
      <c r="D40" s="102">
        <f>D564</f>
        <v>323490.57</v>
      </c>
      <c r="E40" s="83"/>
      <c r="F40" s="121"/>
      <c r="G40" s="92"/>
      <c r="H40" s="92" t="s">
        <v>444</v>
      </c>
      <c r="I40" s="175"/>
      <c r="J40" s="82"/>
      <c r="K40" s="121"/>
      <c r="L40" s="83"/>
      <c r="M40" s="82"/>
      <c r="N40" s="104"/>
    </row>
    <row r="41" spans="1:14">
      <c r="A41" s="82"/>
      <c r="B41" s="115">
        <v>58</v>
      </c>
      <c r="C41" s="175" t="s">
        <v>573</v>
      </c>
      <c r="D41" s="102">
        <f>D575</f>
        <v>0</v>
      </c>
      <c r="E41" s="83"/>
      <c r="F41" s="121"/>
      <c r="G41" s="82"/>
      <c r="H41" s="83" t="str">
        <f>"(0)"</f>
        <v>(0)</v>
      </c>
      <c r="I41" s="175" t="s">
        <v>445</v>
      </c>
      <c r="J41" s="82"/>
      <c r="K41" s="83"/>
      <c r="L41" s="94">
        <f>E101</f>
        <v>1145947.1599999999</v>
      </c>
      <c r="M41" s="82"/>
      <c r="N41" s="104"/>
    </row>
    <row r="42" spans="1:14" ht="16.5">
      <c r="A42" s="82"/>
      <c r="B42" s="115">
        <v>59</v>
      </c>
      <c r="C42" s="175" t="s">
        <v>106</v>
      </c>
      <c r="D42" s="160">
        <f>D589</f>
        <v>308430.61</v>
      </c>
      <c r="E42" s="83"/>
      <c r="F42" s="121"/>
      <c r="G42" s="83"/>
      <c r="H42" s="83" t="str">
        <f>"(1)"</f>
        <v>(1)</v>
      </c>
      <c r="I42" s="175" t="s">
        <v>447</v>
      </c>
      <c r="J42" s="82"/>
      <c r="K42" s="83"/>
      <c r="L42" s="102">
        <f>F101</f>
        <v>-1201104.6200000001</v>
      </c>
      <c r="N42" s="104"/>
    </row>
    <row r="43" spans="1:14" ht="15">
      <c r="A43" s="82"/>
      <c r="B43" s="123" t="s">
        <v>446</v>
      </c>
      <c r="C43" s="175"/>
      <c r="D43" s="83"/>
      <c r="E43" s="102">
        <f>SUM(D12:D42)</f>
        <v>12055126.499999998</v>
      </c>
      <c r="F43" s="121"/>
      <c r="G43" s="83"/>
      <c r="H43" s="83" t="str">
        <f>"(2)"</f>
        <v>(2)</v>
      </c>
      <c r="I43" s="175" t="s">
        <v>448</v>
      </c>
      <c r="J43" s="82"/>
      <c r="K43" s="83"/>
      <c r="L43" s="102">
        <f>G101</f>
        <v>2665755.3899999997</v>
      </c>
      <c r="M43" s="82"/>
      <c r="N43" s="104"/>
    </row>
    <row r="44" spans="1:14">
      <c r="A44" s="82"/>
      <c r="B44" s="115"/>
      <c r="C44" s="175"/>
      <c r="D44" s="121"/>
      <c r="E44" s="83"/>
      <c r="F44" s="121"/>
      <c r="G44" s="83"/>
      <c r="H44" s="83" t="str">
        <f>"(3)"</f>
        <v>(3)</v>
      </c>
      <c r="I44" s="175" t="s">
        <v>450</v>
      </c>
      <c r="J44" s="82"/>
      <c r="K44" s="83"/>
      <c r="L44" s="102">
        <f>H101</f>
        <v>5002360.5299999993</v>
      </c>
      <c r="M44" s="82"/>
      <c r="N44" s="104"/>
    </row>
    <row r="45" spans="1:14" ht="15">
      <c r="A45" s="82"/>
      <c r="B45" s="92" t="s">
        <v>449</v>
      </c>
      <c r="C45" s="175"/>
      <c r="D45" s="121"/>
      <c r="E45" s="83"/>
      <c r="F45" s="121"/>
      <c r="G45" s="83"/>
      <c r="H45" s="83" t="str">
        <f>"(4)"</f>
        <v>(4)</v>
      </c>
      <c r="I45" s="175" t="s">
        <v>452</v>
      </c>
      <c r="J45" s="82"/>
      <c r="K45" s="83"/>
      <c r="L45" s="102">
        <f>I101</f>
        <v>2754227.3200000003</v>
      </c>
      <c r="M45" s="82"/>
      <c r="N45" s="104"/>
    </row>
    <row r="46" spans="1:14">
      <c r="A46" s="82"/>
      <c r="B46" s="115">
        <v>62</v>
      </c>
      <c r="C46" s="175" t="s">
        <v>451</v>
      </c>
      <c r="D46" s="94">
        <f>D601</f>
        <v>0</v>
      </c>
      <c r="E46" s="83"/>
      <c r="F46" s="121"/>
      <c r="G46" s="83"/>
      <c r="H46" s="83" t="str">
        <f>"(5)"</f>
        <v>(5)</v>
      </c>
      <c r="I46" s="175" t="s">
        <v>453</v>
      </c>
      <c r="J46" s="82"/>
      <c r="K46" s="83"/>
      <c r="L46" s="102">
        <f>J101</f>
        <v>1593152.0699999998</v>
      </c>
      <c r="M46" s="82"/>
      <c r="N46" s="104"/>
    </row>
    <row r="47" spans="1:14">
      <c r="A47" s="82"/>
      <c r="B47" s="115">
        <v>64</v>
      </c>
      <c r="C47" s="175" t="s">
        <v>130</v>
      </c>
      <c r="D47" s="102">
        <f>D615</f>
        <v>2010736.44</v>
      </c>
      <c r="E47" s="83"/>
      <c r="F47" s="121"/>
      <c r="G47" s="83"/>
      <c r="H47" s="83" t="s">
        <v>454</v>
      </c>
      <c r="I47" s="175" t="s">
        <v>455</v>
      </c>
      <c r="J47" s="82"/>
      <c r="K47" s="83"/>
      <c r="L47" s="102">
        <f>K101</f>
        <v>4578038.24</v>
      </c>
      <c r="M47" s="82"/>
      <c r="N47" s="104"/>
    </row>
    <row r="48" spans="1:14">
      <c r="A48" s="82"/>
      <c r="B48" s="115">
        <v>66</v>
      </c>
      <c r="C48" s="175" t="s">
        <v>131</v>
      </c>
      <c r="D48" s="102">
        <f>D627</f>
        <v>0</v>
      </c>
      <c r="E48" s="83"/>
      <c r="F48" s="121"/>
      <c r="G48" s="83" t="s">
        <v>191</v>
      </c>
      <c r="H48" s="83" t="s">
        <v>456</v>
      </c>
      <c r="I48" s="175" t="s">
        <v>457</v>
      </c>
      <c r="J48" s="82"/>
      <c r="K48" s="83"/>
      <c r="L48" s="102">
        <f>L101</f>
        <v>673461.05</v>
      </c>
      <c r="M48" s="82"/>
      <c r="N48" s="104"/>
    </row>
    <row r="49" spans="1:14" ht="16.5">
      <c r="A49" s="82"/>
      <c r="B49" s="115">
        <v>68</v>
      </c>
      <c r="C49" s="175" t="s">
        <v>132</v>
      </c>
      <c r="D49" s="102">
        <f>D639</f>
        <v>0</v>
      </c>
      <c r="E49" s="83"/>
      <c r="F49" s="121"/>
      <c r="G49" s="83"/>
      <c r="H49" s="83" t="s">
        <v>458</v>
      </c>
      <c r="I49" s="175" t="s">
        <v>248</v>
      </c>
      <c r="J49" s="82"/>
      <c r="K49" s="83"/>
      <c r="L49" s="160">
        <f>M101</f>
        <v>222416.28</v>
      </c>
      <c r="M49" s="82"/>
      <c r="N49" s="104"/>
    </row>
    <row r="50" spans="1:14" ht="17.25">
      <c r="A50" s="82"/>
      <c r="B50" s="115">
        <v>70</v>
      </c>
      <c r="C50" s="175" t="s">
        <v>133</v>
      </c>
      <c r="D50" s="102">
        <f>D655</f>
        <v>0</v>
      </c>
      <c r="E50" s="83"/>
      <c r="F50" s="121"/>
      <c r="G50" s="83"/>
      <c r="H50" s="92" t="s">
        <v>459</v>
      </c>
      <c r="I50" s="177"/>
      <c r="J50" s="82"/>
      <c r="K50" s="83"/>
      <c r="L50" s="83"/>
      <c r="M50" s="161">
        <f>SUM(L41:L49)</f>
        <v>17434253.420000002</v>
      </c>
      <c r="N50" s="104"/>
    </row>
    <row r="51" spans="1:14">
      <c r="A51" s="82"/>
      <c r="B51" s="115">
        <v>72</v>
      </c>
      <c r="C51" s="175" t="s">
        <v>134</v>
      </c>
      <c r="D51" s="102">
        <f>D667</f>
        <v>0</v>
      </c>
      <c r="E51" s="83"/>
      <c r="F51" s="125"/>
      <c r="G51" s="83"/>
      <c r="H51" s="83"/>
      <c r="I51" s="177"/>
      <c r="J51" s="83"/>
      <c r="K51" s="83"/>
      <c r="L51" s="164"/>
      <c r="M51" s="82"/>
      <c r="N51" s="104"/>
    </row>
    <row r="52" spans="1:14" ht="15">
      <c r="A52" s="82"/>
      <c r="B52" s="115">
        <v>73</v>
      </c>
      <c r="C52" s="175" t="s">
        <v>165</v>
      </c>
      <c r="D52" s="102">
        <f>D682</f>
        <v>380337.61999999994</v>
      </c>
      <c r="E52" s="83"/>
      <c r="F52" s="121"/>
      <c r="G52" s="92"/>
      <c r="H52" s="92" t="s">
        <v>461</v>
      </c>
      <c r="I52" s="175"/>
      <c r="J52" s="82"/>
      <c r="K52" s="121"/>
      <c r="L52" s="164"/>
      <c r="M52" s="82"/>
      <c r="N52" s="104"/>
    </row>
    <row r="53" spans="1:14">
      <c r="A53" s="82"/>
      <c r="B53" s="115">
        <v>74</v>
      </c>
      <c r="C53" s="175" t="s">
        <v>460</v>
      </c>
      <c r="D53" s="102">
        <f>D694</f>
        <v>20658.34</v>
      </c>
      <c r="E53" s="83"/>
      <c r="F53" s="83"/>
      <c r="G53" s="82"/>
      <c r="H53" s="82"/>
      <c r="I53" s="175" t="s">
        <v>462</v>
      </c>
      <c r="J53" s="82"/>
      <c r="K53" s="83"/>
      <c r="L53" s="94">
        <f>D130</f>
        <v>138856.97</v>
      </c>
      <c r="M53" s="162"/>
      <c r="N53" s="104"/>
    </row>
    <row r="54" spans="1:14">
      <c r="A54" s="82"/>
      <c r="B54" s="115">
        <v>76</v>
      </c>
      <c r="C54" s="175" t="s">
        <v>135</v>
      </c>
      <c r="D54" s="102">
        <f>D706</f>
        <v>0</v>
      </c>
      <c r="E54" s="83"/>
      <c r="F54" s="121"/>
      <c r="G54" s="82"/>
      <c r="H54" s="82"/>
      <c r="I54" s="175" t="s">
        <v>463</v>
      </c>
      <c r="J54" s="82"/>
      <c r="K54" s="83"/>
      <c r="L54" s="102">
        <f>$D145+$D160+$D188+$D203+$D218+$D232+$D260+$D288+$D302+$D316+$D330+$D344+$D358+$D372+$D392+$D406+$D420+$D434+$D448+$D489+$D503+$D585</f>
        <v>0</v>
      </c>
      <c r="N54" s="104"/>
    </row>
    <row r="55" spans="1:14" ht="16.5">
      <c r="A55" s="82"/>
      <c r="B55" s="115">
        <v>78</v>
      </c>
      <c r="C55" s="175" t="s">
        <v>136</v>
      </c>
      <c r="D55" s="102">
        <f>D718</f>
        <v>131651.18000000002</v>
      </c>
      <c r="E55" s="83"/>
      <c r="F55" s="121"/>
      <c r="G55" s="82"/>
      <c r="H55" s="82"/>
      <c r="I55" s="175" t="s">
        <v>464</v>
      </c>
      <c r="J55" s="82"/>
      <c r="K55" s="83"/>
      <c r="L55" s="160">
        <f>$D597+$D611+$D623+$D635+$D652+$D663+$D678+$D690+$D702+$D714+$D726+$D738+$D764+$D752+$D764</f>
        <v>0</v>
      </c>
      <c r="M55" s="163"/>
      <c r="N55" s="104"/>
    </row>
    <row r="56" spans="1:14">
      <c r="A56" s="82"/>
      <c r="B56" s="115">
        <v>80</v>
      </c>
      <c r="C56" s="175" t="s">
        <v>137</v>
      </c>
      <c r="D56" s="102">
        <f>D730</f>
        <v>0</v>
      </c>
      <c r="E56" s="83"/>
      <c r="F56" s="121"/>
      <c r="G56" s="82"/>
      <c r="H56" s="82"/>
      <c r="I56" s="177" t="s">
        <v>465</v>
      </c>
      <c r="J56" s="82"/>
      <c r="K56" s="83"/>
      <c r="L56" s="83"/>
      <c r="M56" s="94">
        <f>SUM(L53:L55)</f>
        <v>138856.97</v>
      </c>
      <c r="N56" s="104"/>
    </row>
    <row r="57" spans="1:14" ht="15">
      <c r="A57" s="82"/>
      <c r="B57" s="115">
        <v>82</v>
      </c>
      <c r="C57" s="175" t="s">
        <v>138</v>
      </c>
      <c r="D57" s="102">
        <f>D742</f>
        <v>0</v>
      </c>
      <c r="E57" s="83"/>
      <c r="F57" s="121"/>
      <c r="G57" s="82"/>
      <c r="H57" s="92" t="s">
        <v>466</v>
      </c>
      <c r="I57" s="175"/>
      <c r="J57" s="83"/>
      <c r="K57" s="83"/>
      <c r="L57" s="121"/>
      <c r="M57" s="164"/>
      <c r="N57" s="104"/>
    </row>
    <row r="58" spans="1:14">
      <c r="A58" s="82"/>
      <c r="B58" s="115">
        <v>89</v>
      </c>
      <c r="C58" s="175" t="s">
        <v>139</v>
      </c>
      <c r="D58" s="102">
        <f>D756</f>
        <v>960284.23</v>
      </c>
      <c r="E58" s="83"/>
      <c r="F58" s="121"/>
      <c r="G58" s="82"/>
      <c r="H58" s="82"/>
      <c r="I58" s="175" t="s">
        <v>462</v>
      </c>
      <c r="J58" s="83"/>
      <c r="K58" s="83"/>
      <c r="L58" s="94">
        <f>M119+M135</f>
        <v>222416.28</v>
      </c>
      <c r="M58" s="162"/>
      <c r="N58" s="104"/>
    </row>
    <row r="59" spans="1:14" ht="16.5">
      <c r="A59" s="82"/>
      <c r="B59" s="115">
        <v>99</v>
      </c>
      <c r="C59" s="175" t="s">
        <v>140</v>
      </c>
      <c r="D59" s="160">
        <f>D767</f>
        <v>0</v>
      </c>
      <c r="E59" s="83"/>
      <c r="F59" s="121"/>
      <c r="G59" s="82"/>
      <c r="H59" s="82"/>
      <c r="I59" s="175" t="s">
        <v>463</v>
      </c>
      <c r="J59" s="83"/>
      <c r="K59" s="83"/>
      <c r="L59" s="102">
        <f>$M149+$M164+$M192+$M207+$M222+$M236+$M264+$M292+$M306+$M320+$M334+$M348+$M362+$M376+$M396+$M410+$M424+$M438+$M452+$M493+$M507+$M589</f>
        <v>0</v>
      </c>
      <c r="M59" s="164"/>
      <c r="N59" s="104"/>
    </row>
    <row r="60" spans="1:14" ht="16.5">
      <c r="A60" s="82"/>
      <c r="B60" s="92" t="s">
        <v>467</v>
      </c>
      <c r="C60" s="175"/>
      <c r="D60" s="83"/>
      <c r="E60" s="160">
        <f>SUM(D46:D59)</f>
        <v>3503667.81</v>
      </c>
      <c r="F60" s="121"/>
      <c r="G60" s="82"/>
      <c r="H60" s="82"/>
      <c r="I60" s="175" t="s">
        <v>464</v>
      </c>
      <c r="J60" s="83"/>
      <c r="K60" s="83"/>
      <c r="L60" s="160">
        <f>$M601+$M615+$M627+$M639+$M655+$M667+$M682+$M694+$M706+$M718+$M730+$M742+$M767+$M756</f>
        <v>0</v>
      </c>
      <c r="M60" s="164"/>
      <c r="N60" s="104"/>
    </row>
    <row r="61" spans="1:14" ht="17.25">
      <c r="A61" s="82"/>
      <c r="B61" s="81" t="s">
        <v>468</v>
      </c>
      <c r="C61" s="175"/>
      <c r="D61" s="83"/>
      <c r="E61" s="161">
        <f>E10+E43+E60</f>
        <v>17434253.419999998</v>
      </c>
      <c r="F61" s="121"/>
      <c r="G61" s="82"/>
      <c r="H61" s="82"/>
      <c r="I61" s="177" t="s">
        <v>469</v>
      </c>
      <c r="J61" s="83"/>
      <c r="K61" s="83"/>
      <c r="L61" s="83"/>
      <c r="M61" s="161">
        <f>SUM(L58:L60)</f>
        <v>222416.28</v>
      </c>
      <c r="N61" s="104"/>
    </row>
    <row r="62" spans="1:14">
      <c r="A62" s="82"/>
      <c r="E62" s="100"/>
      <c r="F62" s="121"/>
      <c r="G62" s="82"/>
      <c r="H62" s="104"/>
      <c r="I62" s="175"/>
      <c r="J62" s="104"/>
      <c r="K62" s="104"/>
      <c r="L62" s="104"/>
      <c r="M62" s="82"/>
      <c r="N62" s="104"/>
    </row>
    <row r="63" spans="1:14">
      <c r="A63" s="82"/>
      <c r="E63" s="100"/>
      <c r="F63" s="121"/>
      <c r="G63" s="82"/>
      <c r="H63" s="104"/>
      <c r="I63" s="104"/>
      <c r="J63" s="104"/>
      <c r="K63" s="104"/>
      <c r="L63" s="104"/>
      <c r="M63" s="82"/>
      <c r="N63" s="104"/>
    </row>
    <row r="64" spans="1:14">
      <c r="A64" s="82"/>
      <c r="E64" s="100"/>
      <c r="F64" s="121"/>
      <c r="G64" s="82"/>
      <c r="H64" s="104"/>
      <c r="I64" s="104"/>
      <c r="J64" s="104"/>
      <c r="K64" s="104"/>
      <c r="L64" s="104"/>
      <c r="M64" s="82"/>
      <c r="N64" s="104"/>
    </row>
    <row r="65" spans="1:14" ht="14.25" customHeight="1">
      <c r="A65" s="82"/>
      <c r="B65" s="126" t="s">
        <v>470</v>
      </c>
      <c r="D65" s="104"/>
      <c r="E65" s="104"/>
      <c r="F65" s="121"/>
      <c r="G65" s="100"/>
      <c r="H65" s="326" t="s">
        <v>425</v>
      </c>
      <c r="I65" s="105"/>
      <c r="M65" s="104"/>
    </row>
    <row r="66" spans="1:14" ht="14.25" customHeight="1">
      <c r="B66" s="126"/>
      <c r="D66" s="104"/>
      <c r="E66" s="104"/>
      <c r="F66" s="104"/>
      <c r="G66" s="100"/>
      <c r="H66" s="176"/>
      <c r="I66" s="176"/>
      <c r="J66" s="104"/>
      <c r="K66" s="104"/>
      <c r="M66" s="104"/>
    </row>
    <row r="67" spans="1:14" ht="14.25" customHeight="1">
      <c r="B67" s="127" t="s">
        <v>191</v>
      </c>
      <c r="C67" s="124"/>
      <c r="D67" s="128"/>
      <c r="E67" s="128"/>
      <c r="F67" s="128"/>
      <c r="G67" s="327"/>
      <c r="H67" s="328" t="s">
        <v>444</v>
      </c>
      <c r="I67" s="329"/>
      <c r="J67" s="128"/>
      <c r="K67" s="128"/>
      <c r="L67" s="128"/>
      <c r="M67" s="128"/>
    </row>
    <row r="68" spans="1:14" ht="14.25" customHeight="1">
      <c r="A68" s="124"/>
      <c r="B68" s="130"/>
      <c r="C68" s="124"/>
      <c r="D68" s="128"/>
      <c r="E68" s="129" t="s">
        <v>471</v>
      </c>
      <c r="F68" s="129" t="s">
        <v>472</v>
      </c>
      <c r="G68" s="129" t="s">
        <v>473</v>
      </c>
      <c r="H68" s="129" t="s">
        <v>474</v>
      </c>
      <c r="I68" s="129" t="s">
        <v>475</v>
      </c>
      <c r="J68" s="129" t="s">
        <v>476</v>
      </c>
      <c r="K68" s="129" t="s">
        <v>477</v>
      </c>
      <c r="L68" s="128"/>
      <c r="M68" s="129" t="s">
        <v>478</v>
      </c>
      <c r="N68" s="104"/>
    </row>
    <row r="69" spans="1:14" ht="14.25" customHeight="1">
      <c r="A69" s="124"/>
      <c r="B69" s="130"/>
      <c r="C69" s="131" t="s">
        <v>479</v>
      </c>
      <c r="D69" s="129" t="s">
        <v>480</v>
      </c>
      <c r="E69" s="129" t="s">
        <v>481</v>
      </c>
      <c r="F69" s="129" t="s">
        <v>481</v>
      </c>
      <c r="G69" s="129" t="s">
        <v>482</v>
      </c>
      <c r="H69" s="129" t="s">
        <v>482</v>
      </c>
      <c r="I69" s="129" t="s">
        <v>483</v>
      </c>
      <c r="J69" s="129" t="s">
        <v>484</v>
      </c>
      <c r="K69" s="129" t="s">
        <v>485</v>
      </c>
      <c r="L69" s="129" t="s">
        <v>457</v>
      </c>
      <c r="M69" s="129" t="s">
        <v>486</v>
      </c>
      <c r="N69" s="104"/>
    </row>
    <row r="70" spans="1:14" ht="14.25" customHeight="1">
      <c r="A70" s="124"/>
      <c r="B70" s="130"/>
      <c r="C70" s="124"/>
      <c r="D70" s="124"/>
      <c r="E70" s="129" t="str">
        <f>"(0)"</f>
        <v>(0)</v>
      </c>
      <c r="F70" s="129" t="str">
        <f>"(1)"</f>
        <v>(1)</v>
      </c>
      <c r="G70" s="129" t="str">
        <f>"(2)"</f>
        <v>(2)</v>
      </c>
      <c r="H70" s="129" t="str">
        <f>"(3)"</f>
        <v>(3)</v>
      </c>
      <c r="I70" s="129" t="str">
        <f>"(4)"</f>
        <v>(4)</v>
      </c>
      <c r="J70" s="129" t="str">
        <f>"(5)"</f>
        <v>(5)</v>
      </c>
      <c r="K70" s="129" t="str">
        <f>"(7)"</f>
        <v>(7)</v>
      </c>
      <c r="L70" s="129" t="str">
        <f>"(8)"</f>
        <v>(8)</v>
      </c>
      <c r="M70" s="129" t="str">
        <f>"(9)"</f>
        <v>(9)</v>
      </c>
      <c r="N70" s="104"/>
    </row>
    <row r="71" spans="1:14" s="136" customFormat="1" ht="14.25" customHeight="1">
      <c r="A71" s="124"/>
      <c r="B71" s="132">
        <v>11</v>
      </c>
      <c r="C71" s="133" t="s">
        <v>169</v>
      </c>
      <c r="D71" s="134">
        <f>SUM(E71:M71)</f>
        <v>51344.34</v>
      </c>
      <c r="E71" s="134">
        <f t="shared" ref="E71" si="2">SUMIF($B$107:$B$766,$B71,E$107:E$766)</f>
        <v>0</v>
      </c>
      <c r="F71" s="135" t="s">
        <v>487</v>
      </c>
      <c r="G71" s="135" t="s">
        <v>487</v>
      </c>
      <c r="H71" s="135" t="s">
        <v>487</v>
      </c>
      <c r="I71" s="135" t="s">
        <v>487</v>
      </c>
      <c r="J71" s="134">
        <f t="shared" ref="J71:M84" si="3">SUMIF($B$107:$B$766,$B71,J$107:J$766)</f>
        <v>3307.06</v>
      </c>
      <c r="K71" s="134">
        <f t="shared" si="3"/>
        <v>35184.370000000003</v>
      </c>
      <c r="L71" s="134">
        <f t="shared" si="3"/>
        <v>12852.91</v>
      </c>
      <c r="M71" s="134">
        <f t="shared" si="3"/>
        <v>0</v>
      </c>
    </row>
    <row r="72" spans="1:14" s="136" customFormat="1" ht="14.25" customHeight="1">
      <c r="A72" s="133"/>
      <c r="B72" s="132">
        <v>12</v>
      </c>
      <c r="C72" s="133" t="s">
        <v>170</v>
      </c>
      <c r="D72" s="134">
        <f t="shared" ref="D72:D99" si="4">SUM(E72:M72)</f>
        <v>496663.14999999997</v>
      </c>
      <c r="E72" s="134">
        <f>SUMIF($B$107:$B$766,$B72,E$107:E$766)</f>
        <v>33329.879999999997</v>
      </c>
      <c r="F72" s="135" t="s">
        <v>487</v>
      </c>
      <c r="G72" s="134">
        <f t="shared" ref="G72:I84" si="5">SUMIF($B$107:$B$766,$B72,G$107:G$766)</f>
        <v>228870.82</v>
      </c>
      <c r="H72" s="134">
        <f t="shared" si="5"/>
        <v>52598.07</v>
      </c>
      <c r="I72" s="134">
        <f t="shared" si="5"/>
        <v>85621.67</v>
      </c>
      <c r="J72" s="134">
        <f t="shared" si="3"/>
        <v>8421.66</v>
      </c>
      <c r="K72" s="134">
        <f t="shared" si="3"/>
        <v>27710.63</v>
      </c>
      <c r="L72" s="134">
        <f t="shared" si="3"/>
        <v>35133.879999999997</v>
      </c>
      <c r="M72" s="134">
        <f t="shared" si="3"/>
        <v>24976.54</v>
      </c>
    </row>
    <row r="73" spans="1:14" s="136" customFormat="1" ht="14.25" customHeight="1">
      <c r="A73" s="133"/>
      <c r="B73" s="132">
        <v>13</v>
      </c>
      <c r="C73" s="133" t="s">
        <v>171</v>
      </c>
      <c r="D73" s="134">
        <f t="shared" si="4"/>
        <v>915831.07000000007</v>
      </c>
      <c r="E73" s="134">
        <f t="shared" ref="E73:E100" si="6">SUMIF($B$107:$B$766,$B73,E$107:E$766)</f>
        <v>109489.36</v>
      </c>
      <c r="F73" s="135" t="s">
        <v>487</v>
      </c>
      <c r="G73" s="134">
        <f t="shared" si="5"/>
        <v>0</v>
      </c>
      <c r="H73" s="134">
        <f t="shared" si="5"/>
        <v>446188.43</v>
      </c>
      <c r="I73" s="134">
        <f t="shared" si="5"/>
        <v>182520.83</v>
      </c>
      <c r="J73" s="134">
        <f t="shared" si="3"/>
        <v>6126.67</v>
      </c>
      <c r="K73" s="134">
        <f t="shared" si="3"/>
        <v>151206.9</v>
      </c>
      <c r="L73" s="134">
        <f t="shared" si="3"/>
        <v>20298.88</v>
      </c>
      <c r="M73" s="134">
        <f t="shared" si="3"/>
        <v>0</v>
      </c>
    </row>
    <row r="74" spans="1:14" s="136" customFormat="1" ht="14.25" customHeight="1">
      <c r="A74" s="133"/>
      <c r="B74" s="132">
        <v>14</v>
      </c>
      <c r="C74" s="133" t="s">
        <v>172</v>
      </c>
      <c r="D74" s="134">
        <f t="shared" si="4"/>
        <v>202874.18</v>
      </c>
      <c r="E74" s="134">
        <f t="shared" si="6"/>
        <v>25082.61</v>
      </c>
      <c r="F74" s="135" t="s">
        <v>487</v>
      </c>
      <c r="G74" s="134">
        <f t="shared" si="5"/>
        <v>0</v>
      </c>
      <c r="H74" s="134">
        <f t="shared" si="5"/>
        <v>126641.79</v>
      </c>
      <c r="I74" s="134">
        <f t="shared" si="5"/>
        <v>49904.02</v>
      </c>
      <c r="J74" s="134">
        <f t="shared" si="3"/>
        <v>62.59</v>
      </c>
      <c r="K74" s="134">
        <f t="shared" si="3"/>
        <v>1183.17</v>
      </c>
      <c r="L74" s="134">
        <f t="shared" si="3"/>
        <v>0</v>
      </c>
      <c r="M74" s="134">
        <f t="shared" si="3"/>
        <v>0</v>
      </c>
    </row>
    <row r="75" spans="1:14" s="136" customFormat="1" ht="14.25" customHeight="1">
      <c r="A75" s="133"/>
      <c r="B75" s="132">
        <v>15</v>
      </c>
      <c r="C75" s="104" t="s">
        <v>143</v>
      </c>
      <c r="D75" s="134">
        <f t="shared" si="4"/>
        <v>117011.39</v>
      </c>
      <c r="E75" s="134">
        <f t="shared" si="6"/>
        <v>10656.66</v>
      </c>
      <c r="F75" s="135" t="s">
        <v>487</v>
      </c>
      <c r="G75" s="134">
        <f t="shared" si="5"/>
        <v>0</v>
      </c>
      <c r="H75" s="134">
        <f t="shared" si="5"/>
        <v>53059.94</v>
      </c>
      <c r="I75" s="134">
        <f t="shared" si="5"/>
        <v>18037.63</v>
      </c>
      <c r="J75" s="134">
        <f t="shared" si="3"/>
        <v>9110.4500000000007</v>
      </c>
      <c r="K75" s="134">
        <f t="shared" si="3"/>
        <v>23487.7</v>
      </c>
      <c r="L75" s="134">
        <f t="shared" si="3"/>
        <v>2659.01</v>
      </c>
      <c r="M75" s="134">
        <f t="shared" si="3"/>
        <v>0</v>
      </c>
    </row>
    <row r="76" spans="1:14" s="136" customFormat="1" ht="14.25" customHeight="1">
      <c r="A76" s="133"/>
      <c r="B76" s="132">
        <v>16</v>
      </c>
      <c r="C76" s="104" t="s">
        <v>435</v>
      </c>
      <c r="D76" s="134">
        <f t="shared" si="4"/>
        <v>0.15</v>
      </c>
      <c r="E76" s="134">
        <f t="shared" si="6"/>
        <v>0</v>
      </c>
      <c r="F76" s="135" t="s">
        <v>487</v>
      </c>
      <c r="G76" s="134">
        <f t="shared" si="5"/>
        <v>0</v>
      </c>
      <c r="H76" s="134">
        <f t="shared" si="5"/>
        <v>0</v>
      </c>
      <c r="I76" s="134">
        <f t="shared" si="5"/>
        <v>0</v>
      </c>
      <c r="J76" s="134">
        <f t="shared" si="3"/>
        <v>0.15</v>
      </c>
      <c r="K76" s="134">
        <f t="shared" si="3"/>
        <v>0</v>
      </c>
      <c r="L76" s="134">
        <f t="shared" si="3"/>
        <v>0</v>
      </c>
      <c r="M76" s="134">
        <f t="shared" si="3"/>
        <v>0</v>
      </c>
    </row>
    <row r="77" spans="1:14" s="136" customFormat="1" ht="14.25" customHeight="1">
      <c r="A77" s="133"/>
      <c r="B77" s="132">
        <v>17</v>
      </c>
      <c r="C77" s="133" t="s">
        <v>176</v>
      </c>
      <c r="D77" s="134">
        <f t="shared" si="4"/>
        <v>599.5</v>
      </c>
      <c r="E77" s="134">
        <f t="shared" si="6"/>
        <v>0</v>
      </c>
      <c r="F77" s="135" t="s">
        <v>487</v>
      </c>
      <c r="G77" s="134">
        <f t="shared" si="5"/>
        <v>0</v>
      </c>
      <c r="H77" s="134">
        <f t="shared" si="5"/>
        <v>0</v>
      </c>
      <c r="I77" s="134">
        <f t="shared" si="5"/>
        <v>0</v>
      </c>
      <c r="J77" s="134">
        <f t="shared" si="3"/>
        <v>0</v>
      </c>
      <c r="K77" s="134">
        <f t="shared" si="3"/>
        <v>599.5</v>
      </c>
      <c r="L77" s="134">
        <f t="shared" si="3"/>
        <v>0</v>
      </c>
      <c r="M77" s="134">
        <f t="shared" si="3"/>
        <v>0</v>
      </c>
    </row>
    <row r="78" spans="1:14" s="136" customFormat="1" ht="14.25" customHeight="1">
      <c r="B78" s="132">
        <v>20</v>
      </c>
      <c r="C78" s="133" t="s">
        <v>701</v>
      </c>
      <c r="D78" s="134">
        <f t="shared" si="4"/>
        <v>0</v>
      </c>
      <c r="E78" s="134">
        <f t="shared" si="6"/>
        <v>0</v>
      </c>
      <c r="F78" s="135" t="s">
        <v>487</v>
      </c>
      <c r="G78" s="134">
        <f t="shared" si="5"/>
        <v>0</v>
      </c>
      <c r="H78" s="134">
        <f t="shared" si="5"/>
        <v>0</v>
      </c>
      <c r="I78" s="134">
        <f t="shared" si="5"/>
        <v>0</v>
      </c>
      <c r="J78" s="134">
        <f t="shared" si="3"/>
        <v>0</v>
      </c>
      <c r="K78" s="134">
        <f t="shared" si="3"/>
        <v>0</v>
      </c>
      <c r="L78" s="134">
        <f t="shared" si="3"/>
        <v>0</v>
      </c>
      <c r="M78" s="134">
        <f t="shared" si="3"/>
        <v>0</v>
      </c>
    </row>
    <row r="79" spans="1:14" s="136" customFormat="1" ht="14.25" customHeight="1">
      <c r="A79" s="133"/>
      <c r="B79" s="132">
        <v>21</v>
      </c>
      <c r="C79" s="133" t="s">
        <v>175</v>
      </c>
      <c r="D79" s="134">
        <f t="shared" si="4"/>
        <v>5166975.16</v>
      </c>
      <c r="E79" s="134">
        <f t="shared" si="6"/>
        <v>269965.56</v>
      </c>
      <c r="F79" s="135" t="s">
        <v>487</v>
      </c>
      <c r="G79" s="134">
        <f t="shared" si="5"/>
        <v>862248.73</v>
      </c>
      <c r="H79" s="134">
        <f t="shared" si="5"/>
        <v>846789.47</v>
      </c>
      <c r="I79" s="134">
        <f t="shared" si="5"/>
        <v>673635.44000000006</v>
      </c>
      <c r="J79" s="134">
        <f t="shared" si="3"/>
        <v>656623.78</v>
      </c>
      <c r="K79" s="134">
        <f t="shared" si="3"/>
        <v>1674974.04</v>
      </c>
      <c r="L79" s="134">
        <f t="shared" si="3"/>
        <v>182738.14</v>
      </c>
      <c r="M79" s="134">
        <f t="shared" si="3"/>
        <v>0</v>
      </c>
    </row>
    <row r="80" spans="1:14" s="136" customFormat="1" ht="14.25" customHeight="1">
      <c r="A80" s="133"/>
      <c r="B80" s="132">
        <v>22</v>
      </c>
      <c r="C80" s="133" t="s">
        <v>179</v>
      </c>
      <c r="D80" s="134">
        <f t="shared" si="4"/>
        <v>0</v>
      </c>
      <c r="E80" s="134">
        <f t="shared" si="6"/>
        <v>0</v>
      </c>
      <c r="F80" s="135" t="s">
        <v>487</v>
      </c>
      <c r="G80" s="134">
        <f t="shared" si="5"/>
        <v>0</v>
      </c>
      <c r="H80" s="134">
        <f t="shared" si="5"/>
        <v>0</v>
      </c>
      <c r="I80" s="134">
        <f t="shared" si="5"/>
        <v>0</v>
      </c>
      <c r="J80" s="134">
        <f t="shared" si="3"/>
        <v>0</v>
      </c>
      <c r="K80" s="134">
        <f t="shared" si="3"/>
        <v>0</v>
      </c>
      <c r="L80" s="134">
        <f t="shared" si="3"/>
        <v>0</v>
      </c>
      <c r="M80" s="134">
        <f t="shared" si="3"/>
        <v>0</v>
      </c>
    </row>
    <row r="81" spans="1:13" s="136" customFormat="1" ht="14.25" customHeight="1">
      <c r="A81" s="133"/>
      <c r="B81" s="132">
        <v>23</v>
      </c>
      <c r="C81" s="133" t="s">
        <v>180</v>
      </c>
      <c r="D81" s="134">
        <f t="shared" si="4"/>
        <v>36060.1</v>
      </c>
      <c r="E81" s="134">
        <f t="shared" si="6"/>
        <v>7321.72</v>
      </c>
      <c r="F81" s="135" t="s">
        <v>487</v>
      </c>
      <c r="G81" s="134">
        <f t="shared" si="5"/>
        <v>0</v>
      </c>
      <c r="H81" s="134">
        <f t="shared" si="5"/>
        <v>17968.32</v>
      </c>
      <c r="I81" s="134">
        <f t="shared" si="5"/>
        <v>8359.64</v>
      </c>
      <c r="J81" s="134">
        <f t="shared" si="3"/>
        <v>57.67</v>
      </c>
      <c r="K81" s="134">
        <f t="shared" si="3"/>
        <v>2075.65</v>
      </c>
      <c r="L81" s="134">
        <f t="shared" si="3"/>
        <v>277.10000000000002</v>
      </c>
      <c r="M81" s="134">
        <f t="shared" si="3"/>
        <v>0</v>
      </c>
    </row>
    <row r="82" spans="1:13" s="136" customFormat="1" ht="14.25" customHeight="1">
      <c r="B82" s="132">
        <v>26</v>
      </c>
      <c r="C82" s="133" t="s">
        <v>702</v>
      </c>
      <c r="D82" s="134">
        <f t="shared" si="4"/>
        <v>0</v>
      </c>
      <c r="E82" s="134">
        <f t="shared" si="6"/>
        <v>0</v>
      </c>
      <c r="F82" s="135" t="s">
        <v>487</v>
      </c>
      <c r="G82" s="134">
        <f t="shared" si="5"/>
        <v>0</v>
      </c>
      <c r="H82" s="134">
        <f t="shared" si="5"/>
        <v>0</v>
      </c>
      <c r="I82" s="134">
        <f t="shared" si="5"/>
        <v>0</v>
      </c>
      <c r="J82" s="134">
        <f t="shared" si="3"/>
        <v>0</v>
      </c>
      <c r="K82" s="134">
        <f t="shared" si="3"/>
        <v>0</v>
      </c>
      <c r="L82" s="134">
        <f t="shared" si="3"/>
        <v>0</v>
      </c>
      <c r="M82" s="134">
        <f t="shared" si="3"/>
        <v>0</v>
      </c>
    </row>
    <row r="83" spans="1:13" s="136" customFormat="1" ht="14.25" customHeight="1">
      <c r="A83" s="133"/>
      <c r="B83" s="132">
        <v>27</v>
      </c>
      <c r="C83" s="133" t="s">
        <v>182</v>
      </c>
      <c r="D83" s="134">
        <f t="shared" si="4"/>
        <v>2568903.7500000005</v>
      </c>
      <c r="E83" s="134">
        <f t="shared" si="6"/>
        <v>12767.3</v>
      </c>
      <c r="F83" s="135" t="s">
        <v>487</v>
      </c>
      <c r="G83" s="134">
        <f t="shared" si="5"/>
        <v>1514441.75</v>
      </c>
      <c r="H83" s="134">
        <f t="shared" si="5"/>
        <v>138478.51</v>
      </c>
      <c r="I83" s="134">
        <f t="shared" si="5"/>
        <v>664330.99000000011</v>
      </c>
      <c r="J83" s="134">
        <f t="shared" si="3"/>
        <v>11976.240000000002</v>
      </c>
      <c r="K83" s="134">
        <f t="shared" si="3"/>
        <v>64426.29</v>
      </c>
      <c r="L83" s="134">
        <f t="shared" si="3"/>
        <v>162482.67000000001</v>
      </c>
      <c r="M83" s="134">
        <f t="shared" si="3"/>
        <v>0</v>
      </c>
    </row>
    <row r="84" spans="1:13" s="136" customFormat="1" ht="14.25" customHeight="1">
      <c r="B84" s="132">
        <v>41</v>
      </c>
      <c r="C84" s="133" t="s">
        <v>703</v>
      </c>
      <c r="D84" s="134">
        <f t="shared" si="4"/>
        <v>0</v>
      </c>
      <c r="E84" s="134">
        <f t="shared" si="6"/>
        <v>0</v>
      </c>
      <c r="F84" s="135" t="s">
        <v>487</v>
      </c>
      <c r="G84" s="134">
        <f t="shared" si="5"/>
        <v>0</v>
      </c>
      <c r="H84" s="134">
        <f t="shared" si="5"/>
        <v>0</v>
      </c>
      <c r="I84" s="134">
        <f t="shared" si="5"/>
        <v>0</v>
      </c>
      <c r="J84" s="134">
        <f t="shared" si="3"/>
        <v>0</v>
      </c>
      <c r="K84" s="134">
        <f t="shared" si="3"/>
        <v>0</v>
      </c>
      <c r="L84" s="134">
        <f t="shared" si="3"/>
        <v>0</v>
      </c>
      <c r="M84" s="134">
        <f t="shared" si="3"/>
        <v>0</v>
      </c>
    </row>
    <row r="85" spans="1:13" s="136" customFormat="1" ht="14.25" customHeight="1">
      <c r="B85" s="132">
        <v>42</v>
      </c>
      <c r="C85" s="133" t="s">
        <v>704</v>
      </c>
      <c r="D85" s="134">
        <f t="shared" si="4"/>
        <v>0</v>
      </c>
      <c r="E85" s="134">
        <f t="shared" si="6"/>
        <v>0</v>
      </c>
      <c r="F85" s="135" t="s">
        <v>487</v>
      </c>
      <c r="G85" s="135" t="s">
        <v>487</v>
      </c>
      <c r="H85" s="135" t="s">
        <v>487</v>
      </c>
      <c r="I85" s="135" t="s">
        <v>487</v>
      </c>
      <c r="J85" s="134">
        <f t="shared" ref="J85:K95" si="7">SUMIF($B$107:$B$766,$B85,J$107:J$766)</f>
        <v>0</v>
      </c>
      <c r="K85" s="134">
        <f t="shared" si="7"/>
        <v>0</v>
      </c>
      <c r="L85" s="135" t="s">
        <v>487</v>
      </c>
      <c r="M85" s="135" t="s">
        <v>487</v>
      </c>
    </row>
    <row r="86" spans="1:13" s="136" customFormat="1" ht="14.25" customHeight="1">
      <c r="B86" s="132">
        <v>44</v>
      </c>
      <c r="C86" s="133" t="s">
        <v>705</v>
      </c>
      <c r="D86" s="134">
        <f t="shared" si="4"/>
        <v>0</v>
      </c>
      <c r="E86" s="134">
        <f t="shared" si="6"/>
        <v>0</v>
      </c>
      <c r="F86" s="135" t="s">
        <v>487</v>
      </c>
      <c r="G86" s="135" t="s">
        <v>487</v>
      </c>
      <c r="H86" s="134">
        <f t="shared" ref="H86:I95" si="8">SUMIF($B$107:$B$766,$B86,H$107:H$766)</f>
        <v>0</v>
      </c>
      <c r="I86" s="134">
        <f t="shared" si="8"/>
        <v>0</v>
      </c>
      <c r="J86" s="134">
        <f t="shared" si="7"/>
        <v>0</v>
      </c>
      <c r="K86" s="134">
        <f t="shared" si="7"/>
        <v>0</v>
      </c>
      <c r="L86" s="134">
        <f t="shared" ref="L86:M95" si="9">SUMIF($B$107:$B$766,$B86,L$107:L$766)</f>
        <v>0</v>
      </c>
      <c r="M86" s="134">
        <f t="shared" si="9"/>
        <v>0</v>
      </c>
    </row>
    <row r="87" spans="1:13" s="136" customFormat="1" ht="14.25" customHeight="1">
      <c r="A87" s="133"/>
      <c r="B87" s="132">
        <v>51</v>
      </c>
      <c r="C87" s="104" t="s">
        <v>437</v>
      </c>
      <c r="D87" s="134">
        <f t="shared" si="4"/>
        <v>0</v>
      </c>
      <c r="E87" s="134">
        <f t="shared" si="6"/>
        <v>0</v>
      </c>
      <c r="F87" s="135" t="s">
        <v>487</v>
      </c>
      <c r="G87" s="134">
        <f t="shared" ref="G87:G95" si="10">SUMIF($B$107:$B$766,$B87,G$107:G$766)</f>
        <v>0</v>
      </c>
      <c r="H87" s="134">
        <f t="shared" si="8"/>
        <v>0</v>
      </c>
      <c r="I87" s="134">
        <f t="shared" si="8"/>
        <v>0</v>
      </c>
      <c r="J87" s="134">
        <f t="shared" si="7"/>
        <v>0</v>
      </c>
      <c r="K87" s="134">
        <f t="shared" si="7"/>
        <v>0</v>
      </c>
      <c r="L87" s="134">
        <f t="shared" si="9"/>
        <v>0</v>
      </c>
      <c r="M87" s="134">
        <f t="shared" si="9"/>
        <v>0</v>
      </c>
    </row>
    <row r="88" spans="1:13" s="136" customFormat="1" ht="14.25" customHeight="1">
      <c r="A88" s="133"/>
      <c r="B88" s="132">
        <v>52</v>
      </c>
      <c r="C88" s="133" t="s">
        <v>184</v>
      </c>
      <c r="D88" s="134">
        <f t="shared" si="4"/>
        <v>0</v>
      </c>
      <c r="E88" s="134">
        <f t="shared" si="6"/>
        <v>0</v>
      </c>
      <c r="F88" s="135" t="s">
        <v>487</v>
      </c>
      <c r="G88" s="134">
        <f t="shared" si="10"/>
        <v>0</v>
      </c>
      <c r="H88" s="134">
        <f t="shared" si="8"/>
        <v>0</v>
      </c>
      <c r="I88" s="134">
        <f t="shared" si="8"/>
        <v>0</v>
      </c>
      <c r="J88" s="134">
        <f t="shared" si="7"/>
        <v>0</v>
      </c>
      <c r="K88" s="134">
        <f t="shared" si="7"/>
        <v>0</v>
      </c>
      <c r="L88" s="134">
        <f t="shared" si="9"/>
        <v>0</v>
      </c>
      <c r="M88" s="134">
        <f t="shared" si="9"/>
        <v>0</v>
      </c>
    </row>
    <row r="89" spans="1:13" s="136" customFormat="1" ht="14.25" customHeight="1">
      <c r="A89" s="133"/>
      <c r="B89" s="132">
        <v>53</v>
      </c>
      <c r="C89" s="133" t="s">
        <v>185</v>
      </c>
      <c r="D89" s="134">
        <f t="shared" si="4"/>
        <v>0</v>
      </c>
      <c r="E89" s="134">
        <f t="shared" si="6"/>
        <v>0</v>
      </c>
      <c r="F89" s="135" t="s">
        <v>487</v>
      </c>
      <c r="G89" s="134">
        <f t="shared" si="10"/>
        <v>0</v>
      </c>
      <c r="H89" s="134">
        <f t="shared" si="8"/>
        <v>0</v>
      </c>
      <c r="I89" s="134">
        <f t="shared" si="8"/>
        <v>0</v>
      </c>
      <c r="J89" s="134">
        <f t="shared" si="7"/>
        <v>0</v>
      </c>
      <c r="K89" s="134">
        <f t="shared" si="7"/>
        <v>0</v>
      </c>
      <c r="L89" s="134">
        <f t="shared" si="9"/>
        <v>0</v>
      </c>
      <c r="M89" s="134">
        <f t="shared" si="9"/>
        <v>0</v>
      </c>
    </row>
    <row r="90" spans="1:13" s="136" customFormat="1" ht="14.25" customHeight="1">
      <c r="A90" s="133"/>
      <c r="B90" s="132">
        <v>56</v>
      </c>
      <c r="C90" s="133" t="s">
        <v>108</v>
      </c>
      <c r="D90" s="134">
        <f t="shared" si="4"/>
        <v>0</v>
      </c>
      <c r="E90" s="134">
        <f t="shared" si="6"/>
        <v>0</v>
      </c>
      <c r="F90" s="135" t="s">
        <v>487</v>
      </c>
      <c r="G90" s="134">
        <f t="shared" si="10"/>
        <v>0</v>
      </c>
      <c r="H90" s="134">
        <f t="shared" si="8"/>
        <v>0</v>
      </c>
      <c r="I90" s="134">
        <f t="shared" si="8"/>
        <v>0</v>
      </c>
      <c r="J90" s="134">
        <f t="shared" si="7"/>
        <v>0</v>
      </c>
      <c r="K90" s="134">
        <f t="shared" si="7"/>
        <v>0</v>
      </c>
      <c r="L90" s="134">
        <f t="shared" si="9"/>
        <v>0</v>
      </c>
      <c r="M90" s="134">
        <f t="shared" si="9"/>
        <v>0</v>
      </c>
    </row>
    <row r="91" spans="1:13" s="136" customFormat="1" ht="14.25" customHeight="1">
      <c r="A91" s="133"/>
      <c r="B91" s="132">
        <v>59</v>
      </c>
      <c r="C91" s="133" t="s">
        <v>488</v>
      </c>
      <c r="D91" s="134">
        <f t="shared" si="4"/>
        <v>0</v>
      </c>
      <c r="E91" s="134">
        <f t="shared" si="6"/>
        <v>0</v>
      </c>
      <c r="F91" s="134">
        <f>SUMIF($B$107:$B$766,$B91,F$107:F$766)</f>
        <v>0</v>
      </c>
      <c r="G91" s="134">
        <f t="shared" si="10"/>
        <v>0</v>
      </c>
      <c r="H91" s="134">
        <f t="shared" si="8"/>
        <v>0</v>
      </c>
      <c r="I91" s="134">
        <f t="shared" si="8"/>
        <v>0</v>
      </c>
      <c r="J91" s="134">
        <f t="shared" si="7"/>
        <v>0</v>
      </c>
      <c r="K91" s="134">
        <f t="shared" si="7"/>
        <v>0</v>
      </c>
      <c r="L91" s="134">
        <f t="shared" si="9"/>
        <v>0</v>
      </c>
      <c r="M91" s="134">
        <f t="shared" si="9"/>
        <v>0</v>
      </c>
    </row>
    <row r="92" spans="1:13" s="136" customFormat="1" ht="14.25" customHeight="1">
      <c r="A92" s="133"/>
      <c r="B92" s="132">
        <v>60</v>
      </c>
      <c r="C92" s="133" t="s">
        <v>190</v>
      </c>
      <c r="D92" s="134">
        <f t="shared" si="4"/>
        <v>663034.39</v>
      </c>
      <c r="E92" s="134">
        <f t="shared" si="6"/>
        <v>0</v>
      </c>
      <c r="F92" s="135" t="s">
        <v>487</v>
      </c>
      <c r="G92" s="134">
        <f t="shared" si="10"/>
        <v>0</v>
      </c>
      <c r="H92" s="134">
        <f t="shared" si="8"/>
        <v>84457.57</v>
      </c>
      <c r="I92" s="134">
        <f t="shared" si="8"/>
        <v>47200.63</v>
      </c>
      <c r="J92" s="134">
        <f t="shared" si="7"/>
        <v>169003.49</v>
      </c>
      <c r="K92" s="134">
        <f t="shared" si="7"/>
        <v>362372.7</v>
      </c>
      <c r="L92" s="134">
        <f t="shared" si="9"/>
        <v>0</v>
      </c>
      <c r="M92" s="134">
        <f t="shared" si="9"/>
        <v>0</v>
      </c>
    </row>
    <row r="93" spans="1:13" s="136" customFormat="1" ht="14.25" customHeight="1">
      <c r="A93" s="133"/>
      <c r="B93" s="132">
        <v>72</v>
      </c>
      <c r="C93" s="133" t="s">
        <v>700</v>
      </c>
      <c r="D93" s="134">
        <f t="shared" si="4"/>
        <v>0</v>
      </c>
      <c r="E93" s="134">
        <f t="shared" si="6"/>
        <v>0</v>
      </c>
      <c r="F93" s="134">
        <f>SUMIF($B$107:$B$766,$B93,F$107:F$766)</f>
        <v>0</v>
      </c>
      <c r="G93" s="134">
        <f t="shared" si="10"/>
        <v>0</v>
      </c>
      <c r="H93" s="134">
        <f t="shared" si="8"/>
        <v>0</v>
      </c>
      <c r="I93" s="134">
        <f t="shared" si="8"/>
        <v>0</v>
      </c>
      <c r="J93" s="134">
        <f t="shared" si="7"/>
        <v>0</v>
      </c>
      <c r="K93" s="134">
        <f t="shared" si="7"/>
        <v>0</v>
      </c>
      <c r="L93" s="134">
        <f t="shared" si="9"/>
        <v>0</v>
      </c>
      <c r="M93" s="134">
        <f t="shared" si="9"/>
        <v>0</v>
      </c>
    </row>
    <row r="94" spans="1:13" s="136" customFormat="1" ht="14.25" customHeight="1">
      <c r="A94" s="133"/>
      <c r="B94" s="132">
        <v>73</v>
      </c>
      <c r="C94" s="133" t="s">
        <v>109</v>
      </c>
      <c r="D94" s="134">
        <f t="shared" si="4"/>
        <v>0</v>
      </c>
      <c r="E94" s="134">
        <f t="shared" si="6"/>
        <v>0</v>
      </c>
      <c r="F94" s="134">
        <f>SUMIF($B$107:$B$766,$B94,F$107:F$766)</f>
        <v>0</v>
      </c>
      <c r="G94" s="134">
        <f t="shared" si="10"/>
        <v>0</v>
      </c>
      <c r="H94" s="134">
        <f t="shared" si="8"/>
        <v>0</v>
      </c>
      <c r="I94" s="134">
        <f t="shared" si="8"/>
        <v>0</v>
      </c>
      <c r="J94" s="134">
        <f t="shared" si="7"/>
        <v>0</v>
      </c>
      <c r="K94" s="134">
        <f t="shared" si="7"/>
        <v>0</v>
      </c>
      <c r="L94" s="134">
        <f t="shared" si="9"/>
        <v>0</v>
      </c>
      <c r="M94" s="134">
        <f t="shared" si="9"/>
        <v>0</v>
      </c>
    </row>
    <row r="95" spans="1:13" s="136" customFormat="1" ht="14.25" customHeight="1">
      <c r="A95" s="133"/>
      <c r="B95" s="132">
        <v>75</v>
      </c>
      <c r="C95" s="133" t="s">
        <v>122</v>
      </c>
      <c r="D95" s="134">
        <f t="shared" si="4"/>
        <v>107744.37</v>
      </c>
      <c r="E95" s="134">
        <f t="shared" si="6"/>
        <v>0</v>
      </c>
      <c r="F95" s="134">
        <f>SUMIF($B$107:$B$766,$B95,F$107:F$766)</f>
        <v>0</v>
      </c>
      <c r="G95" s="134">
        <f t="shared" si="10"/>
        <v>0</v>
      </c>
      <c r="H95" s="134">
        <f t="shared" si="8"/>
        <v>0</v>
      </c>
      <c r="I95" s="134">
        <f t="shared" si="8"/>
        <v>0</v>
      </c>
      <c r="J95" s="134">
        <f t="shared" si="7"/>
        <v>649.84</v>
      </c>
      <c r="K95" s="134">
        <f t="shared" si="7"/>
        <v>40834.79</v>
      </c>
      <c r="L95" s="134">
        <f t="shared" si="9"/>
        <v>0</v>
      </c>
      <c r="M95" s="134">
        <f t="shared" si="9"/>
        <v>66259.740000000005</v>
      </c>
    </row>
    <row r="96" spans="1:13" s="136" customFormat="1" ht="14.25" customHeight="1">
      <c r="A96" s="133"/>
      <c r="B96" s="132">
        <v>83</v>
      </c>
      <c r="C96" s="133" t="s">
        <v>124</v>
      </c>
      <c r="D96" s="134">
        <f t="shared" si="4"/>
        <v>138856.97</v>
      </c>
      <c r="E96" s="134">
        <f t="shared" si="6"/>
        <v>0</v>
      </c>
      <c r="F96" s="135" t="s">
        <v>487</v>
      </c>
      <c r="G96" s="135" t="s">
        <v>487</v>
      </c>
      <c r="H96" s="135" t="s">
        <v>487</v>
      </c>
      <c r="I96" s="135" t="s">
        <v>487</v>
      </c>
      <c r="J96" s="135" t="s">
        <v>487</v>
      </c>
      <c r="K96" s="134">
        <f>SUMIF($B$107:$B$766,$B96,K$107:K$766)</f>
        <v>138856.97</v>
      </c>
      <c r="L96" s="135" t="s">
        <v>487</v>
      </c>
      <c r="M96" s="135" t="s">
        <v>487</v>
      </c>
    </row>
    <row r="97" spans="1:13" s="136" customFormat="1" ht="12.75">
      <c r="A97" s="133"/>
      <c r="B97" s="132">
        <v>84</v>
      </c>
      <c r="C97" s="133" t="s">
        <v>126</v>
      </c>
      <c r="D97" s="134">
        <f t="shared" si="4"/>
        <v>0</v>
      </c>
      <c r="E97" s="134">
        <f t="shared" si="6"/>
        <v>0</v>
      </c>
      <c r="F97" s="135" t="s">
        <v>487</v>
      </c>
      <c r="G97" s="135" t="s">
        <v>487</v>
      </c>
      <c r="H97" s="135" t="s">
        <v>487</v>
      </c>
      <c r="I97" s="135" t="s">
        <v>487</v>
      </c>
      <c r="J97" s="135" t="s">
        <v>487</v>
      </c>
      <c r="K97" s="134">
        <f>SUMIF($B$107:$B$766,$B97,K$107:K$766)</f>
        <v>0</v>
      </c>
      <c r="L97" s="135" t="s">
        <v>487</v>
      </c>
      <c r="M97" s="135" t="s">
        <v>487</v>
      </c>
    </row>
    <row r="98" spans="1:13" s="136" customFormat="1" ht="12.75">
      <c r="A98" s="133"/>
      <c r="B98" s="132">
        <v>89</v>
      </c>
      <c r="C98" s="133" t="s">
        <v>563</v>
      </c>
      <c r="D98" s="134">
        <f t="shared" si="4"/>
        <v>131180</v>
      </c>
      <c r="E98" s="134">
        <f t="shared" si="6"/>
        <v>0</v>
      </c>
      <c r="F98" s="134">
        <f>SUMIF($B$107:$B$766,$B98,F$107:F$766)</f>
        <v>0</v>
      </c>
      <c r="G98" s="135" t="s">
        <v>487</v>
      </c>
      <c r="H98" s="135" t="s">
        <v>487</v>
      </c>
      <c r="I98" s="135" t="s">
        <v>487</v>
      </c>
      <c r="J98" s="135" t="s">
        <v>487</v>
      </c>
      <c r="K98" s="135" t="s">
        <v>487</v>
      </c>
      <c r="L98" s="135" t="s">
        <v>487</v>
      </c>
      <c r="M98" s="134">
        <f>SUMIF($B$107:$B$766,$B98,M$107:M$766)</f>
        <v>131180</v>
      </c>
    </row>
    <row r="99" spans="1:13" s="136" customFormat="1" ht="12.75">
      <c r="A99" s="133"/>
      <c r="B99" s="132">
        <v>98</v>
      </c>
      <c r="C99" s="133" t="s">
        <v>127</v>
      </c>
      <c r="D99" s="134">
        <f t="shared" si="4"/>
        <v>8038279.5199999986</v>
      </c>
      <c r="E99" s="134">
        <f t="shared" si="6"/>
        <v>677334.07000000007</v>
      </c>
      <c r="F99" s="134">
        <f>SUMIF($B$107:$B$766,$B99,F$107:F$766)</f>
        <v>0</v>
      </c>
      <c r="G99" s="134">
        <f t="shared" ref="G99:L99" si="11">SUMIF($B$107:$B$766,$B99,G$107:G$766)</f>
        <v>60194.09</v>
      </c>
      <c r="H99" s="134">
        <f t="shared" si="11"/>
        <v>3236178.4299999997</v>
      </c>
      <c r="I99" s="134">
        <f t="shared" si="11"/>
        <v>1024616.4700000001</v>
      </c>
      <c r="J99" s="134">
        <f t="shared" si="11"/>
        <v>727812.47</v>
      </c>
      <c r="K99" s="134">
        <f t="shared" si="11"/>
        <v>2055125.5299999998</v>
      </c>
      <c r="L99" s="134">
        <f t="shared" si="11"/>
        <v>257018.46</v>
      </c>
      <c r="M99" s="134">
        <f>SUMIF($B$107:$B$766,$B99,M$107:M$766)</f>
        <v>0</v>
      </c>
    </row>
    <row r="100" spans="1:13" s="136" customFormat="1" ht="15">
      <c r="A100" s="133"/>
      <c r="B100" s="132">
        <v>99</v>
      </c>
      <c r="C100" s="133" t="s">
        <v>442</v>
      </c>
      <c r="D100" s="119">
        <f>SUM(E100:M100)</f>
        <v>-1201104.6200000001</v>
      </c>
      <c r="E100" s="134">
        <f t="shared" si="6"/>
        <v>0</v>
      </c>
      <c r="F100" s="119">
        <f>F118+F134+F148+F163+F191+F206+F221+F235+F263+F291+F305+F319+F333+F347+F361+F375+F395+F409+F423+F437+F451+F492+F506+F588+F600+F614+F626+F638+F654+F666+F681+F693+F705+F717+F729+F741+F766+F755</f>
        <v>-1201104.6200000001</v>
      </c>
      <c r="G100" s="137" t="s">
        <v>487</v>
      </c>
      <c r="H100" s="137" t="s">
        <v>487</v>
      </c>
      <c r="I100" s="137" t="s">
        <v>487</v>
      </c>
      <c r="J100" s="137" t="s">
        <v>487</v>
      </c>
      <c r="K100" s="137" t="s">
        <v>487</v>
      </c>
      <c r="L100" s="137" t="s">
        <v>487</v>
      </c>
      <c r="M100" s="137" t="s">
        <v>487</v>
      </c>
    </row>
    <row r="101" spans="1:13" s="140" customFormat="1" ht="15">
      <c r="A101" s="133"/>
      <c r="B101" s="138"/>
      <c r="C101" s="138" t="s">
        <v>489</v>
      </c>
      <c r="D101" s="139">
        <f>SUM(D71:D100)</f>
        <v>17434253.419999998</v>
      </c>
      <c r="E101" s="139">
        <f>SUM(E71:E100)</f>
        <v>1145947.1599999999</v>
      </c>
      <c r="F101" s="139">
        <f>SUM(F71:F100)</f>
        <v>-1201104.6200000001</v>
      </c>
      <c r="G101" s="139">
        <f>SUM(G71:G100)</f>
        <v>2665755.3899999997</v>
      </c>
      <c r="H101" s="139">
        <f t="shared" ref="H101:M101" si="12">SUM(H71:H100)</f>
        <v>5002360.5299999993</v>
      </c>
      <c r="I101" s="139">
        <f t="shared" si="12"/>
        <v>2754227.3200000003</v>
      </c>
      <c r="J101" s="139">
        <f t="shared" si="12"/>
        <v>1593152.0699999998</v>
      </c>
      <c r="K101" s="139">
        <f t="shared" si="12"/>
        <v>4578038.24</v>
      </c>
      <c r="L101" s="139">
        <f t="shared" si="12"/>
        <v>673461.05</v>
      </c>
      <c r="M101" s="139">
        <f t="shared" si="12"/>
        <v>222416.28</v>
      </c>
    </row>
    <row r="102" spans="1:13" s="136" customFormat="1" ht="12.75">
      <c r="A102" s="122"/>
      <c r="B102" s="141"/>
      <c r="C102" s="141"/>
      <c r="D102" s="133"/>
      <c r="E102" s="133"/>
      <c r="F102" s="133"/>
      <c r="G102" s="133"/>
      <c r="H102" s="133"/>
      <c r="I102" s="133"/>
      <c r="J102" s="133"/>
      <c r="K102" s="133"/>
      <c r="L102" s="133"/>
      <c r="M102" s="133"/>
    </row>
    <row r="103" spans="1:13" s="136" customFormat="1" ht="12.75">
      <c r="A103" s="133"/>
      <c r="B103" s="122" t="s">
        <v>490</v>
      </c>
      <c r="I103" s="142" t="s">
        <v>444</v>
      </c>
    </row>
    <row r="104" spans="1:13" s="136" customFormat="1" ht="12.75">
      <c r="B104" s="141"/>
      <c r="C104" s="133"/>
      <c r="D104" s="133"/>
      <c r="E104" s="143" t="s">
        <v>471</v>
      </c>
      <c r="F104" s="143" t="s">
        <v>472</v>
      </c>
      <c r="G104" s="143" t="s">
        <v>473</v>
      </c>
      <c r="H104" s="143" t="s">
        <v>474</v>
      </c>
      <c r="I104" s="143" t="s">
        <v>475</v>
      </c>
      <c r="J104" s="129" t="s">
        <v>476</v>
      </c>
      <c r="K104" s="129" t="s">
        <v>477</v>
      </c>
      <c r="L104" s="133"/>
      <c r="M104" s="143" t="s">
        <v>478</v>
      </c>
    </row>
    <row r="105" spans="1:13" s="136" customFormat="1" ht="12.75">
      <c r="B105" s="141"/>
      <c r="C105" s="143" t="s">
        <v>479</v>
      </c>
      <c r="D105" s="143" t="s">
        <v>480</v>
      </c>
      <c r="E105" s="143" t="s">
        <v>481</v>
      </c>
      <c r="F105" s="143" t="s">
        <v>481</v>
      </c>
      <c r="G105" s="143" t="s">
        <v>482</v>
      </c>
      <c r="H105" s="143" t="s">
        <v>482</v>
      </c>
      <c r="I105" s="143" t="s">
        <v>483</v>
      </c>
      <c r="J105" s="129" t="s">
        <v>484</v>
      </c>
      <c r="K105" s="143" t="s">
        <v>485</v>
      </c>
      <c r="L105" s="143" t="s">
        <v>457</v>
      </c>
      <c r="M105" s="143" t="s">
        <v>486</v>
      </c>
    </row>
    <row r="106" spans="1:13" s="136" customFormat="1" ht="12.75">
      <c r="B106" s="141"/>
      <c r="C106" s="133"/>
      <c r="D106" s="133"/>
      <c r="E106" s="143" t="str">
        <f>"(0)"</f>
        <v>(0)</v>
      </c>
      <c r="F106" s="143" t="str">
        <f>"(1)"</f>
        <v>(1)</v>
      </c>
      <c r="G106" s="143" t="str">
        <f>"(2)"</f>
        <v>(2)</v>
      </c>
      <c r="H106" s="143" t="str">
        <f>"(3)"</f>
        <v>(3)</v>
      </c>
      <c r="I106" s="143" t="str">
        <f>"(4)"</f>
        <v>(4)</v>
      </c>
      <c r="J106" s="143" t="str">
        <f>"(5)"</f>
        <v>(5)</v>
      </c>
      <c r="K106" s="143" t="str">
        <f>"(7)"</f>
        <v>(7)</v>
      </c>
      <c r="L106" s="143" t="str">
        <f>"(8)"</f>
        <v>(8)</v>
      </c>
      <c r="M106" s="143" t="str">
        <f>"(9)"</f>
        <v>(9)</v>
      </c>
    </row>
    <row r="107" spans="1:13" s="136" customFormat="1" ht="12.75">
      <c r="B107" s="132">
        <v>11</v>
      </c>
      <c r="C107" s="133" t="s">
        <v>169</v>
      </c>
      <c r="D107" s="134">
        <f t="shared" ref="D107:D117" si="13">SUM(E107:M107)</f>
        <v>51344.34</v>
      </c>
      <c r="E107" s="144"/>
      <c r="F107" s="135" t="s">
        <v>487</v>
      </c>
      <c r="G107" s="135" t="s">
        <v>487</v>
      </c>
      <c r="H107" s="135" t="s">
        <v>487</v>
      </c>
      <c r="I107" s="135" t="s">
        <v>487</v>
      </c>
      <c r="J107" s="145">
        <v>3307.06</v>
      </c>
      <c r="K107" s="145">
        <v>35184.370000000003</v>
      </c>
      <c r="L107" s="145">
        <v>12852.91</v>
      </c>
      <c r="M107" s="145"/>
    </row>
    <row r="108" spans="1:13" s="136" customFormat="1" ht="12.75">
      <c r="B108" s="132">
        <v>12</v>
      </c>
      <c r="C108" s="133" t="s">
        <v>170</v>
      </c>
      <c r="D108" s="134">
        <f t="shared" si="13"/>
        <v>496663.14999999997</v>
      </c>
      <c r="E108" s="144">
        <v>33329.879999999997</v>
      </c>
      <c r="F108" s="135" t="s">
        <v>487</v>
      </c>
      <c r="G108" s="145">
        <v>228870.82</v>
      </c>
      <c r="H108" s="144">
        <v>52598.07</v>
      </c>
      <c r="I108" s="145">
        <v>85621.67</v>
      </c>
      <c r="J108" s="145">
        <v>8421.66</v>
      </c>
      <c r="K108" s="145">
        <v>27710.63</v>
      </c>
      <c r="L108" s="145">
        <v>35133.879999999997</v>
      </c>
      <c r="M108" s="145">
        <v>24976.54</v>
      </c>
    </row>
    <row r="109" spans="1:13" s="136" customFormat="1" ht="12.75">
      <c r="B109" s="132">
        <v>13</v>
      </c>
      <c r="C109" s="133" t="s">
        <v>171</v>
      </c>
      <c r="D109" s="134">
        <f t="shared" si="13"/>
        <v>915831.07000000007</v>
      </c>
      <c r="E109" s="144">
        <v>109489.36</v>
      </c>
      <c r="F109" s="135" t="s">
        <v>487</v>
      </c>
      <c r="G109" s="145"/>
      <c r="H109" s="144">
        <v>446188.43</v>
      </c>
      <c r="I109" s="145">
        <v>182520.83</v>
      </c>
      <c r="J109" s="145">
        <v>6126.67</v>
      </c>
      <c r="K109" s="145">
        <v>151206.9</v>
      </c>
      <c r="L109" s="145">
        <v>20298.88</v>
      </c>
      <c r="M109" s="145"/>
    </row>
    <row r="110" spans="1:13" s="136" customFormat="1" ht="12.75">
      <c r="B110" s="132">
        <v>14</v>
      </c>
      <c r="C110" s="133" t="s">
        <v>172</v>
      </c>
      <c r="D110" s="134">
        <f t="shared" si="13"/>
        <v>202874.18</v>
      </c>
      <c r="E110" s="144">
        <v>25082.61</v>
      </c>
      <c r="F110" s="135" t="s">
        <v>487</v>
      </c>
      <c r="G110" s="145"/>
      <c r="H110" s="144">
        <v>126641.79</v>
      </c>
      <c r="I110" s="145">
        <v>49904.02</v>
      </c>
      <c r="J110" s="145">
        <v>62.59</v>
      </c>
      <c r="K110" s="145">
        <v>1183.17</v>
      </c>
      <c r="L110" s="145"/>
      <c r="M110" s="145"/>
    </row>
    <row r="111" spans="1:13" s="136" customFormat="1" ht="12.75">
      <c r="B111" s="132">
        <v>15</v>
      </c>
      <c r="C111" s="133" t="s">
        <v>143</v>
      </c>
      <c r="D111" s="134">
        <f t="shared" si="13"/>
        <v>117011.39</v>
      </c>
      <c r="E111" s="144">
        <v>10656.66</v>
      </c>
      <c r="F111" s="135" t="s">
        <v>487</v>
      </c>
      <c r="G111" s="145"/>
      <c r="H111" s="144">
        <v>53059.94</v>
      </c>
      <c r="I111" s="145">
        <v>18037.63</v>
      </c>
      <c r="J111" s="145">
        <v>9110.4500000000007</v>
      </c>
      <c r="K111" s="145">
        <v>23487.7</v>
      </c>
      <c r="L111" s="145">
        <v>2659.01</v>
      </c>
      <c r="M111" s="145"/>
    </row>
    <row r="112" spans="1:13" s="136" customFormat="1" ht="12.75">
      <c r="B112" s="132">
        <v>16</v>
      </c>
      <c r="C112" s="133" t="s">
        <v>174</v>
      </c>
      <c r="D112" s="134">
        <f t="shared" si="13"/>
        <v>0.15</v>
      </c>
      <c r="E112" s="144"/>
      <c r="F112" s="135" t="s">
        <v>487</v>
      </c>
      <c r="G112" s="145"/>
      <c r="H112" s="144"/>
      <c r="I112" s="145"/>
      <c r="J112" s="145">
        <v>0.15</v>
      </c>
      <c r="K112" s="145"/>
      <c r="L112" s="145"/>
      <c r="M112" s="145"/>
    </row>
    <row r="113" spans="1:13" s="136" customFormat="1" ht="12.75">
      <c r="B113" s="132">
        <v>17</v>
      </c>
      <c r="C113" s="133" t="s">
        <v>176</v>
      </c>
      <c r="D113" s="134">
        <f t="shared" si="13"/>
        <v>599.5</v>
      </c>
      <c r="E113" s="144"/>
      <c r="F113" s="135" t="s">
        <v>487</v>
      </c>
      <c r="G113" s="145"/>
      <c r="H113" s="144"/>
      <c r="I113" s="145"/>
      <c r="J113" s="145"/>
      <c r="K113" s="145">
        <v>599.5</v>
      </c>
      <c r="L113" s="145"/>
      <c r="M113" s="145"/>
    </row>
    <row r="114" spans="1:13" s="136" customFormat="1" ht="12.75">
      <c r="B114" s="132">
        <v>22</v>
      </c>
      <c r="C114" s="133" t="s">
        <v>179</v>
      </c>
      <c r="D114" s="134">
        <f t="shared" si="13"/>
        <v>0</v>
      </c>
      <c r="E114" s="144"/>
      <c r="F114" s="135" t="s">
        <v>487</v>
      </c>
      <c r="G114" s="145"/>
      <c r="H114" s="144"/>
      <c r="I114" s="145"/>
      <c r="J114" s="145"/>
      <c r="K114" s="145"/>
      <c r="L114" s="145"/>
      <c r="M114" s="145"/>
    </row>
    <row r="115" spans="1:13" s="136" customFormat="1" ht="12.75">
      <c r="B115" s="132">
        <v>23</v>
      </c>
      <c r="C115" s="133" t="s">
        <v>180</v>
      </c>
      <c r="D115" s="134">
        <f t="shared" si="13"/>
        <v>36060.1</v>
      </c>
      <c r="E115" s="144">
        <v>7321.72</v>
      </c>
      <c r="F115" s="135" t="s">
        <v>487</v>
      </c>
      <c r="G115" s="145"/>
      <c r="H115" s="144">
        <v>17968.32</v>
      </c>
      <c r="I115" s="145">
        <v>8359.64</v>
      </c>
      <c r="J115" s="145">
        <v>57.67</v>
      </c>
      <c r="K115" s="145">
        <v>2075.65</v>
      </c>
      <c r="L115" s="145">
        <v>277.10000000000002</v>
      </c>
      <c r="M115" s="145"/>
    </row>
    <row r="116" spans="1:13" s="136" customFormat="1" ht="12.75">
      <c r="B116" s="132">
        <v>89</v>
      </c>
      <c r="C116" s="133" t="s">
        <v>563</v>
      </c>
      <c r="D116" s="134">
        <f t="shared" si="13"/>
        <v>0</v>
      </c>
      <c r="E116" s="144"/>
      <c r="F116" s="135" t="s">
        <v>487</v>
      </c>
      <c r="G116" s="153" t="s">
        <v>487</v>
      </c>
      <c r="H116" s="156" t="s">
        <v>487</v>
      </c>
      <c r="I116" s="153" t="s">
        <v>487</v>
      </c>
      <c r="J116" s="153" t="s">
        <v>487</v>
      </c>
      <c r="K116" s="153" t="s">
        <v>487</v>
      </c>
      <c r="L116" s="153" t="s">
        <v>487</v>
      </c>
    </row>
    <row r="117" spans="1:13" s="136" customFormat="1" ht="12.75">
      <c r="B117" s="132">
        <v>98</v>
      </c>
      <c r="C117" s="133" t="s">
        <v>127</v>
      </c>
      <c r="D117" s="134">
        <f t="shared" si="13"/>
        <v>115477.4</v>
      </c>
      <c r="E117" s="145">
        <v>6500.28</v>
      </c>
      <c r="F117" s="135" t="s">
        <v>487</v>
      </c>
      <c r="G117" s="135"/>
      <c r="H117" s="135">
        <v>62790.45</v>
      </c>
      <c r="I117" s="135">
        <v>21989.01</v>
      </c>
      <c r="J117" s="135">
        <v>517.79999999999995</v>
      </c>
      <c r="K117" s="145">
        <v>5285.91</v>
      </c>
      <c r="L117" s="135">
        <v>18393.95</v>
      </c>
      <c r="M117" s="135"/>
    </row>
    <row r="118" spans="1:13" s="136" customFormat="1" ht="15">
      <c r="B118" s="132">
        <v>99</v>
      </c>
      <c r="C118" s="133" t="s">
        <v>442</v>
      </c>
      <c r="D118" s="119">
        <f>SUM(E118:F118)</f>
        <v>0</v>
      </c>
      <c r="E118" s="119"/>
      <c r="F118" s="119"/>
      <c r="G118" s="137" t="s">
        <v>487</v>
      </c>
      <c r="H118" s="137" t="s">
        <v>487</v>
      </c>
      <c r="I118" s="137" t="s">
        <v>487</v>
      </c>
      <c r="J118" s="137" t="s">
        <v>487</v>
      </c>
      <c r="K118" s="137" t="s">
        <v>487</v>
      </c>
      <c r="L118" s="137" t="s">
        <v>487</v>
      </c>
      <c r="M118" s="137" t="s">
        <v>487</v>
      </c>
    </row>
    <row r="119" spans="1:13" s="140" customFormat="1" ht="15">
      <c r="A119" s="136"/>
      <c r="B119" s="146"/>
      <c r="C119" s="122" t="s">
        <v>489</v>
      </c>
      <c r="D119" s="139">
        <f>SUM(D107:D118)</f>
        <v>1935861.2799999998</v>
      </c>
      <c r="E119" s="139">
        <f t="shared" ref="E119:M119" si="14">SUM(E107:E118)</f>
        <v>192380.50999999998</v>
      </c>
      <c r="F119" s="139">
        <f t="shared" si="14"/>
        <v>0</v>
      </c>
      <c r="G119" s="139">
        <f t="shared" si="14"/>
        <v>228870.82</v>
      </c>
      <c r="H119" s="139">
        <f t="shared" si="14"/>
        <v>759246.99999999988</v>
      </c>
      <c r="I119" s="139">
        <f t="shared" si="14"/>
        <v>366432.80000000005</v>
      </c>
      <c r="J119" s="139">
        <f t="shared" si="14"/>
        <v>27604.05</v>
      </c>
      <c r="K119" s="139">
        <f t="shared" si="14"/>
        <v>246733.83000000002</v>
      </c>
      <c r="L119" s="139">
        <f t="shared" si="14"/>
        <v>89615.73</v>
      </c>
      <c r="M119" s="139">
        <f t="shared" si="14"/>
        <v>24976.54</v>
      </c>
    </row>
    <row r="120" spans="1:13" s="136" customFormat="1" ht="12.75">
      <c r="A120" s="140"/>
      <c r="B120" s="147"/>
    </row>
    <row r="121" spans="1:13" s="136" customFormat="1" ht="12.75">
      <c r="B121" s="148"/>
    </row>
    <row r="122" spans="1:13" s="136" customFormat="1" ht="12.75">
      <c r="B122" s="122" t="s">
        <v>491</v>
      </c>
      <c r="I122" s="142" t="s">
        <v>444</v>
      </c>
    </row>
    <row r="123" spans="1:13" s="136" customFormat="1" ht="12.75">
      <c r="B123" s="141"/>
      <c r="C123" s="133"/>
      <c r="D123" s="133"/>
      <c r="E123" s="143" t="s">
        <v>471</v>
      </c>
      <c r="F123" s="143" t="s">
        <v>472</v>
      </c>
      <c r="G123" s="143" t="s">
        <v>473</v>
      </c>
      <c r="H123" s="143" t="s">
        <v>474</v>
      </c>
      <c r="I123" s="143" t="s">
        <v>475</v>
      </c>
      <c r="J123" s="129" t="s">
        <v>476</v>
      </c>
      <c r="K123" s="129" t="s">
        <v>477</v>
      </c>
      <c r="L123" s="133"/>
      <c r="M123" s="143" t="s">
        <v>478</v>
      </c>
    </row>
    <row r="124" spans="1:13" s="136" customFormat="1" ht="12.75">
      <c r="B124" s="141"/>
      <c r="C124" s="143" t="s">
        <v>479</v>
      </c>
      <c r="D124" s="143" t="s">
        <v>480</v>
      </c>
      <c r="E124" s="143" t="s">
        <v>481</v>
      </c>
      <c r="F124" s="143" t="s">
        <v>481</v>
      </c>
      <c r="G124" s="143" t="s">
        <v>482</v>
      </c>
      <c r="H124" s="143" t="s">
        <v>482</v>
      </c>
      <c r="I124" s="143" t="s">
        <v>483</v>
      </c>
      <c r="J124" s="129" t="s">
        <v>484</v>
      </c>
      <c r="K124" s="143" t="s">
        <v>485</v>
      </c>
      <c r="L124" s="143" t="s">
        <v>457</v>
      </c>
      <c r="M124" s="143" t="s">
        <v>486</v>
      </c>
    </row>
    <row r="125" spans="1:13" s="136" customFormat="1" ht="12.75">
      <c r="B125" s="141"/>
      <c r="C125" s="133"/>
      <c r="D125" s="133"/>
      <c r="E125" s="143" t="str">
        <f>"(0)"</f>
        <v>(0)</v>
      </c>
      <c r="F125" s="143" t="str">
        <f>"(1)"</f>
        <v>(1)</v>
      </c>
      <c r="G125" s="143" t="str">
        <f>"(2)"</f>
        <v>(2)</v>
      </c>
      <c r="H125" s="143" t="str">
        <f>"(3)"</f>
        <v>(3)</v>
      </c>
      <c r="I125" s="143" t="str">
        <f>"(4)"</f>
        <v>(4)</v>
      </c>
      <c r="J125" s="143" t="str">
        <f>"(5)"</f>
        <v>(5)</v>
      </c>
      <c r="K125" s="143" t="str">
        <f>"(7)"</f>
        <v>(7)</v>
      </c>
      <c r="L125" s="143" t="str">
        <f>"(8)"</f>
        <v>(8)</v>
      </c>
      <c r="M125" s="143" t="str">
        <f>"(9)"</f>
        <v>(9)</v>
      </c>
    </row>
    <row r="126" spans="1:13" s="136" customFormat="1" ht="12.75">
      <c r="B126" s="132">
        <v>60</v>
      </c>
      <c r="C126" s="133" t="s">
        <v>190</v>
      </c>
      <c r="D126" s="134">
        <f t="shared" ref="D126:D133" si="15">SUM(E126:M126)</f>
        <v>663034.39</v>
      </c>
      <c r="E126" s="145"/>
      <c r="F126" s="135" t="s">
        <v>487</v>
      </c>
      <c r="G126" s="145"/>
      <c r="H126" s="145">
        <v>84457.57</v>
      </c>
      <c r="I126" s="145">
        <v>47200.63</v>
      </c>
      <c r="J126" s="145">
        <v>169003.49</v>
      </c>
      <c r="K126" s="145">
        <v>362372.7</v>
      </c>
      <c r="L126" s="145"/>
      <c r="M126" s="145"/>
    </row>
    <row r="127" spans="1:13" s="136" customFormat="1" ht="12.75">
      <c r="A127" s="133"/>
      <c r="B127" s="132">
        <v>72</v>
      </c>
      <c r="C127" s="133" t="s">
        <v>700</v>
      </c>
      <c r="D127" s="134">
        <f t="shared" si="15"/>
        <v>0</v>
      </c>
      <c r="E127" s="145"/>
      <c r="F127" s="135"/>
      <c r="G127" s="145"/>
      <c r="H127" s="145"/>
      <c r="I127" s="145"/>
      <c r="J127" s="145"/>
      <c r="K127" s="145"/>
      <c r="L127" s="145"/>
      <c r="M127" s="145"/>
    </row>
    <row r="128" spans="1:13" s="136" customFormat="1" ht="12.75">
      <c r="B128" s="132">
        <v>73</v>
      </c>
      <c r="C128" s="133" t="s">
        <v>109</v>
      </c>
      <c r="D128" s="134">
        <f t="shared" si="15"/>
        <v>0</v>
      </c>
      <c r="E128" s="145"/>
      <c r="F128" s="145"/>
      <c r="G128" s="145"/>
      <c r="H128" s="145"/>
      <c r="I128" s="145"/>
      <c r="J128" s="145"/>
      <c r="K128" s="145"/>
      <c r="L128" s="145"/>
      <c r="M128" s="145"/>
    </row>
    <row r="129" spans="1:13" s="136" customFormat="1" ht="12.75">
      <c r="B129" s="132">
        <v>75</v>
      </c>
      <c r="C129" s="133" t="s">
        <v>122</v>
      </c>
      <c r="D129" s="134">
        <f t="shared" si="15"/>
        <v>107744.37</v>
      </c>
      <c r="E129" s="145"/>
      <c r="F129" s="145"/>
      <c r="G129" s="145"/>
      <c r="H129" s="145"/>
      <c r="I129" s="145"/>
      <c r="J129" s="145">
        <v>649.84</v>
      </c>
      <c r="K129" s="145">
        <v>40834.79</v>
      </c>
      <c r="L129" s="145"/>
      <c r="M129" s="145">
        <v>66259.740000000005</v>
      </c>
    </row>
    <row r="130" spans="1:13" s="136" customFormat="1" ht="12.75">
      <c r="B130" s="132">
        <v>83</v>
      </c>
      <c r="C130" s="133" t="s">
        <v>124</v>
      </c>
      <c r="D130" s="134">
        <f t="shared" si="15"/>
        <v>138856.97</v>
      </c>
      <c r="E130" s="145"/>
      <c r="F130" s="135" t="s">
        <v>487</v>
      </c>
      <c r="G130" s="135" t="s">
        <v>487</v>
      </c>
      <c r="H130" s="135" t="s">
        <v>487</v>
      </c>
      <c r="I130" s="135" t="s">
        <v>487</v>
      </c>
      <c r="J130" s="135" t="s">
        <v>487</v>
      </c>
      <c r="K130" s="145">
        <v>138856.97</v>
      </c>
      <c r="L130" s="135" t="s">
        <v>487</v>
      </c>
      <c r="M130" s="135" t="s">
        <v>487</v>
      </c>
    </row>
    <row r="131" spans="1:13" s="136" customFormat="1" ht="12.75">
      <c r="B131" s="132">
        <v>84</v>
      </c>
      <c r="C131" s="133" t="s">
        <v>126</v>
      </c>
      <c r="D131" s="134">
        <f t="shared" si="15"/>
        <v>0</v>
      </c>
      <c r="E131" s="145"/>
      <c r="F131" s="135" t="s">
        <v>487</v>
      </c>
      <c r="G131" s="135" t="s">
        <v>487</v>
      </c>
      <c r="H131" s="135" t="s">
        <v>487</v>
      </c>
      <c r="I131" s="135" t="s">
        <v>487</v>
      </c>
      <c r="J131" s="135" t="s">
        <v>487</v>
      </c>
      <c r="K131" s="145"/>
      <c r="L131" s="135" t="s">
        <v>487</v>
      </c>
      <c r="M131" s="135" t="s">
        <v>487</v>
      </c>
    </row>
    <row r="132" spans="1:13" s="136" customFormat="1" ht="12.75">
      <c r="B132" s="132">
        <v>89</v>
      </c>
      <c r="C132" s="133" t="s">
        <v>563</v>
      </c>
      <c r="D132" s="134">
        <f t="shared" si="15"/>
        <v>131180</v>
      </c>
      <c r="E132" s="144"/>
      <c r="F132" s="135"/>
      <c r="G132" s="153" t="s">
        <v>487</v>
      </c>
      <c r="H132" s="156" t="s">
        <v>487</v>
      </c>
      <c r="I132" s="153" t="s">
        <v>487</v>
      </c>
      <c r="J132" s="153" t="s">
        <v>487</v>
      </c>
      <c r="K132" s="153" t="s">
        <v>487</v>
      </c>
      <c r="L132" s="153" t="s">
        <v>487</v>
      </c>
      <c r="M132" s="136">
        <v>131180</v>
      </c>
    </row>
    <row r="133" spans="1:13" s="136" customFormat="1" ht="12.75">
      <c r="B133" s="132">
        <v>98</v>
      </c>
      <c r="C133" s="133" t="s">
        <v>127</v>
      </c>
      <c r="D133" s="134">
        <f t="shared" si="15"/>
        <v>99886.72000000003</v>
      </c>
      <c r="E133" s="145">
        <v>92517.75</v>
      </c>
      <c r="F133" s="135"/>
      <c r="G133" s="135"/>
      <c r="H133" s="135">
        <v>210757.53</v>
      </c>
      <c r="I133" s="135">
        <v>-292554.99</v>
      </c>
      <c r="J133" s="135">
        <v>13751.09</v>
      </c>
      <c r="K133" s="145">
        <v>75368.94</v>
      </c>
      <c r="L133" s="135">
        <v>46.4</v>
      </c>
      <c r="M133" s="135"/>
    </row>
    <row r="134" spans="1:13" s="136" customFormat="1" ht="15">
      <c r="B134" s="132">
        <v>99</v>
      </c>
      <c r="C134" s="133" t="s">
        <v>442</v>
      </c>
      <c r="D134" s="119">
        <f>SUM(E134:F134)</f>
        <v>-1201104.6200000001</v>
      </c>
      <c r="E134" s="119"/>
      <c r="F134" s="119">
        <v>-1201104.6200000001</v>
      </c>
      <c r="G134" s="137" t="s">
        <v>487</v>
      </c>
      <c r="H134" s="137" t="s">
        <v>487</v>
      </c>
      <c r="I134" s="137" t="s">
        <v>487</v>
      </c>
      <c r="J134" s="137" t="s">
        <v>487</v>
      </c>
      <c r="K134" s="137" t="s">
        <v>487</v>
      </c>
      <c r="L134" s="137" t="s">
        <v>487</v>
      </c>
      <c r="M134" s="137" t="s">
        <v>487</v>
      </c>
    </row>
    <row r="135" spans="1:13" s="140" customFormat="1" ht="15">
      <c r="A135" s="136"/>
      <c r="B135" s="146"/>
      <c r="C135" s="122" t="s">
        <v>489</v>
      </c>
      <c r="D135" s="139">
        <f>SUM(D126:D134)</f>
        <v>-60402.170000000158</v>
      </c>
      <c r="E135" s="139">
        <f t="shared" ref="E135:M135" si="16">SUM(E126:E134)</f>
        <v>92517.75</v>
      </c>
      <c r="F135" s="139">
        <f t="shared" si="16"/>
        <v>-1201104.6200000001</v>
      </c>
      <c r="G135" s="139">
        <f t="shared" si="16"/>
        <v>0</v>
      </c>
      <c r="H135" s="139">
        <f t="shared" si="16"/>
        <v>295215.09999999998</v>
      </c>
      <c r="I135" s="139">
        <f t="shared" si="16"/>
        <v>-245354.36</v>
      </c>
      <c r="J135" s="139">
        <f t="shared" si="16"/>
        <v>183404.41999999998</v>
      </c>
      <c r="K135" s="139">
        <f t="shared" si="16"/>
        <v>617433.39999999991</v>
      </c>
      <c r="L135" s="139">
        <f t="shared" si="16"/>
        <v>46.4</v>
      </c>
      <c r="M135" s="139">
        <f t="shared" si="16"/>
        <v>197439.74</v>
      </c>
    </row>
    <row r="136" spans="1:13" s="136" customFormat="1" ht="12.75">
      <c r="A136" s="140"/>
      <c r="B136" s="132"/>
      <c r="C136" s="133"/>
      <c r="D136" s="133"/>
      <c r="E136" s="133"/>
      <c r="F136" s="133"/>
      <c r="G136" s="133"/>
      <c r="H136" s="133"/>
      <c r="I136" s="133"/>
      <c r="J136" s="133"/>
      <c r="K136" s="133"/>
      <c r="L136" s="133"/>
      <c r="M136" s="133"/>
    </row>
    <row r="137" spans="1:13" s="136" customFormat="1" ht="12.75">
      <c r="B137" s="132"/>
      <c r="C137" s="133"/>
      <c r="D137" s="133"/>
      <c r="E137" s="133"/>
      <c r="F137" s="133"/>
      <c r="G137" s="133"/>
      <c r="H137" s="133"/>
      <c r="I137" s="133"/>
      <c r="J137" s="133"/>
      <c r="K137" s="133"/>
      <c r="L137" s="133"/>
      <c r="M137" s="133"/>
    </row>
    <row r="138" spans="1:13" s="136" customFormat="1" ht="12.75">
      <c r="B138" s="149" t="s">
        <v>492</v>
      </c>
      <c r="C138" s="133"/>
      <c r="D138" s="133"/>
      <c r="E138" s="133"/>
      <c r="F138" s="133"/>
      <c r="G138" s="133"/>
      <c r="H138" s="133"/>
      <c r="I138" s="143" t="s">
        <v>444</v>
      </c>
      <c r="J138" s="133"/>
      <c r="K138" s="133"/>
      <c r="L138" s="133"/>
      <c r="M138" s="133"/>
    </row>
    <row r="139" spans="1:13" s="136" customFormat="1" ht="12.75">
      <c r="B139" s="132"/>
      <c r="C139" s="133"/>
      <c r="D139" s="133"/>
      <c r="E139" s="143" t="s">
        <v>471</v>
      </c>
      <c r="F139" s="143" t="s">
        <v>472</v>
      </c>
      <c r="G139" s="143" t="s">
        <v>473</v>
      </c>
      <c r="H139" s="143" t="s">
        <v>474</v>
      </c>
      <c r="I139" s="143" t="s">
        <v>475</v>
      </c>
      <c r="J139" s="129" t="s">
        <v>476</v>
      </c>
      <c r="K139" s="143" t="s">
        <v>477</v>
      </c>
      <c r="L139" s="133"/>
      <c r="M139" s="143" t="s">
        <v>478</v>
      </c>
    </row>
    <row r="140" spans="1:13" s="136" customFormat="1" ht="12.75">
      <c r="B140" s="132"/>
      <c r="C140" s="143" t="s">
        <v>479</v>
      </c>
      <c r="D140" s="143" t="s">
        <v>480</v>
      </c>
      <c r="E140" s="143" t="s">
        <v>481</v>
      </c>
      <c r="F140" s="143" t="s">
        <v>481</v>
      </c>
      <c r="G140" s="143" t="s">
        <v>482</v>
      </c>
      <c r="H140" s="143" t="s">
        <v>482</v>
      </c>
      <c r="I140" s="143" t="s">
        <v>483</v>
      </c>
      <c r="J140" s="129" t="s">
        <v>484</v>
      </c>
      <c r="K140" s="143" t="s">
        <v>485</v>
      </c>
      <c r="L140" s="143" t="s">
        <v>457</v>
      </c>
      <c r="M140" s="143" t="s">
        <v>486</v>
      </c>
    </row>
    <row r="141" spans="1:13" s="136" customFormat="1" ht="12.75">
      <c r="B141" s="132"/>
      <c r="C141" s="133"/>
      <c r="D141" s="133"/>
      <c r="E141" s="143" t="str">
        <f>"(0)"</f>
        <v>(0)</v>
      </c>
      <c r="F141" s="143" t="str">
        <f>"(1)"</f>
        <v>(1)</v>
      </c>
      <c r="G141" s="143" t="str">
        <f>"(2)"</f>
        <v>(2)</v>
      </c>
      <c r="H141" s="143" t="str">
        <f>"(3)"</f>
        <v>(3)</v>
      </c>
      <c r="I141" s="143" t="str">
        <f>"(4)"</f>
        <v>(4)</v>
      </c>
      <c r="J141" s="143" t="str">
        <f>"(5)"</f>
        <v>(5)</v>
      </c>
      <c r="K141" s="143" t="str">
        <f>"(7)"</f>
        <v>(7)</v>
      </c>
      <c r="L141" s="143" t="str">
        <f>"(8)"</f>
        <v>(8)</v>
      </c>
      <c r="M141" s="143" t="str">
        <f>"(9)"</f>
        <v>(9)</v>
      </c>
    </row>
    <row r="142" spans="1:13" s="136" customFormat="1" ht="12.75">
      <c r="B142" s="132">
        <v>21</v>
      </c>
      <c r="C142" s="133" t="s">
        <v>175</v>
      </c>
      <c r="D142" s="134">
        <f t="shared" ref="D142:D148" si="17">SUM(E142:M142)</f>
        <v>0</v>
      </c>
      <c r="E142" s="145"/>
      <c r="F142" s="135" t="s">
        <v>487</v>
      </c>
      <c r="G142" s="145"/>
      <c r="H142" s="145"/>
      <c r="I142" s="145"/>
      <c r="J142" s="145"/>
      <c r="K142" s="145"/>
      <c r="L142" s="145"/>
      <c r="M142" s="145"/>
    </row>
    <row r="143" spans="1:13" s="136" customFormat="1" ht="12.75">
      <c r="B143" s="132">
        <v>27</v>
      </c>
      <c r="C143" s="133" t="s">
        <v>182</v>
      </c>
      <c r="D143" s="134">
        <f t="shared" si="17"/>
        <v>0</v>
      </c>
      <c r="E143" s="145"/>
      <c r="F143" s="135" t="s">
        <v>487</v>
      </c>
      <c r="G143" s="145"/>
      <c r="H143" s="145"/>
      <c r="I143" s="145"/>
      <c r="J143" s="145"/>
      <c r="K143" s="145"/>
      <c r="L143" s="145"/>
      <c r="M143" s="145"/>
    </row>
    <row r="144" spans="1:13" s="136" customFormat="1" ht="12.75">
      <c r="B144" s="132">
        <v>60</v>
      </c>
      <c r="C144" s="133" t="s">
        <v>190</v>
      </c>
      <c r="D144" s="134">
        <f t="shared" si="17"/>
        <v>0</v>
      </c>
      <c r="E144" s="145"/>
      <c r="F144" s="135" t="s">
        <v>487</v>
      </c>
      <c r="G144" s="145"/>
      <c r="H144" s="145"/>
      <c r="I144" s="145"/>
      <c r="J144" s="145"/>
      <c r="K144" s="145"/>
      <c r="L144" s="145"/>
      <c r="M144" s="145"/>
    </row>
    <row r="145" spans="1:13" s="136" customFormat="1" ht="12.75">
      <c r="B145" s="132">
        <v>83</v>
      </c>
      <c r="C145" s="133" t="s">
        <v>124</v>
      </c>
      <c r="D145" s="134">
        <f t="shared" si="17"/>
        <v>0</v>
      </c>
      <c r="E145" s="145"/>
      <c r="F145" s="135" t="s">
        <v>487</v>
      </c>
      <c r="G145" s="135" t="s">
        <v>487</v>
      </c>
      <c r="H145" s="135" t="s">
        <v>487</v>
      </c>
      <c r="I145" s="135" t="s">
        <v>487</v>
      </c>
      <c r="J145" s="135" t="s">
        <v>487</v>
      </c>
      <c r="K145" s="145"/>
      <c r="L145" s="135" t="s">
        <v>487</v>
      </c>
      <c r="M145" s="135" t="s">
        <v>487</v>
      </c>
    </row>
    <row r="146" spans="1:13" s="136" customFormat="1" ht="12.75">
      <c r="B146" s="132">
        <v>89</v>
      </c>
      <c r="C146" s="133" t="s">
        <v>563</v>
      </c>
      <c r="D146" s="134">
        <f t="shared" si="17"/>
        <v>0</v>
      </c>
      <c r="E146" s="144"/>
      <c r="F146" s="135" t="s">
        <v>487</v>
      </c>
      <c r="G146" s="153" t="s">
        <v>487</v>
      </c>
      <c r="H146" s="156" t="s">
        <v>487</v>
      </c>
      <c r="I146" s="153" t="s">
        <v>487</v>
      </c>
      <c r="J146" s="153" t="s">
        <v>487</v>
      </c>
      <c r="K146" s="153" t="s">
        <v>487</v>
      </c>
      <c r="L146" s="153" t="s">
        <v>487</v>
      </c>
    </row>
    <row r="147" spans="1:13" s="136" customFormat="1" ht="12.75">
      <c r="B147" s="132">
        <v>98</v>
      </c>
      <c r="C147" s="133" t="s">
        <v>127</v>
      </c>
      <c r="D147" s="134">
        <f t="shared" si="17"/>
        <v>44515.729999999996</v>
      </c>
      <c r="E147" s="145"/>
      <c r="F147" s="135" t="s">
        <v>487</v>
      </c>
      <c r="G147" s="145"/>
      <c r="H147" s="145"/>
      <c r="I147" s="145"/>
      <c r="J147" s="145">
        <v>37536.82</v>
      </c>
      <c r="K147" s="145">
        <v>4285.07</v>
      </c>
      <c r="L147" s="145">
        <v>2693.84</v>
      </c>
      <c r="M147" s="145"/>
    </row>
    <row r="148" spans="1:13" s="136" customFormat="1" ht="15">
      <c r="B148" s="132">
        <v>99</v>
      </c>
      <c r="C148" s="133" t="s">
        <v>442</v>
      </c>
      <c r="D148" s="119">
        <f t="shared" si="17"/>
        <v>0</v>
      </c>
      <c r="E148" s="119"/>
      <c r="F148" s="119"/>
      <c r="G148" s="137" t="s">
        <v>487</v>
      </c>
      <c r="H148" s="137" t="s">
        <v>487</v>
      </c>
      <c r="I148" s="137" t="s">
        <v>487</v>
      </c>
      <c r="J148" s="137" t="s">
        <v>487</v>
      </c>
      <c r="K148" s="137" t="s">
        <v>487</v>
      </c>
      <c r="L148" s="137" t="s">
        <v>487</v>
      </c>
      <c r="M148" s="137" t="s">
        <v>487</v>
      </c>
    </row>
    <row r="149" spans="1:13" s="140" customFormat="1" ht="15">
      <c r="A149" s="136"/>
      <c r="B149" s="138"/>
      <c r="C149" s="122" t="s">
        <v>489</v>
      </c>
      <c r="D149" s="139">
        <f t="shared" ref="D149:M149" si="18">SUM(D142:D148)</f>
        <v>44515.729999999996</v>
      </c>
      <c r="E149" s="139">
        <f t="shared" si="18"/>
        <v>0</v>
      </c>
      <c r="F149" s="139">
        <f t="shared" si="18"/>
        <v>0</v>
      </c>
      <c r="G149" s="139">
        <f t="shared" si="18"/>
        <v>0</v>
      </c>
      <c r="H149" s="139">
        <f t="shared" si="18"/>
        <v>0</v>
      </c>
      <c r="I149" s="139">
        <f t="shared" si="18"/>
        <v>0</v>
      </c>
      <c r="J149" s="139">
        <f t="shared" si="18"/>
        <v>37536.82</v>
      </c>
      <c r="K149" s="139">
        <f t="shared" si="18"/>
        <v>4285.07</v>
      </c>
      <c r="L149" s="139">
        <f t="shared" si="18"/>
        <v>2693.84</v>
      </c>
      <c r="M149" s="139">
        <f t="shared" si="18"/>
        <v>0</v>
      </c>
    </row>
    <row r="150" spans="1:13" s="136" customFormat="1" ht="12.75">
      <c r="A150" s="140"/>
      <c r="B150" s="133"/>
      <c r="C150" s="133"/>
      <c r="D150" s="133"/>
      <c r="E150" s="133"/>
      <c r="F150" s="133"/>
      <c r="G150" s="133"/>
      <c r="H150" s="133"/>
      <c r="I150" s="133"/>
      <c r="J150" s="133"/>
      <c r="K150" s="133"/>
      <c r="L150" s="133"/>
      <c r="M150" s="133"/>
    </row>
    <row r="151" spans="1:13" s="136" customFormat="1" ht="12.75">
      <c r="B151" s="141" t="s">
        <v>191</v>
      </c>
      <c r="C151" s="133"/>
      <c r="D151" s="133"/>
      <c r="E151" s="133"/>
      <c r="F151" s="133"/>
      <c r="G151" s="133"/>
      <c r="H151" s="133"/>
      <c r="I151" s="133"/>
      <c r="J151" s="133"/>
      <c r="K151" s="133"/>
      <c r="L151" s="133"/>
      <c r="M151" s="133"/>
    </row>
    <row r="152" spans="1:13" s="136" customFormat="1" ht="12.75">
      <c r="B152" s="122" t="s">
        <v>493</v>
      </c>
      <c r="C152" s="133"/>
      <c r="D152" s="133"/>
      <c r="E152" s="133"/>
      <c r="F152" s="133"/>
      <c r="G152" s="133"/>
      <c r="H152" s="133"/>
      <c r="I152" s="143" t="s">
        <v>444</v>
      </c>
      <c r="J152" s="133"/>
      <c r="K152" s="133"/>
      <c r="L152" s="133"/>
      <c r="M152" s="133"/>
    </row>
    <row r="153" spans="1:13" s="136" customFormat="1" ht="12.75">
      <c r="B153" s="141"/>
      <c r="C153" s="133"/>
      <c r="D153" s="133"/>
      <c r="E153" s="143" t="s">
        <v>471</v>
      </c>
      <c r="F153" s="143" t="s">
        <v>472</v>
      </c>
      <c r="G153" s="143" t="s">
        <v>473</v>
      </c>
      <c r="H153" s="143" t="s">
        <v>474</v>
      </c>
      <c r="I153" s="143" t="s">
        <v>475</v>
      </c>
      <c r="J153" s="129" t="s">
        <v>476</v>
      </c>
      <c r="K153" s="143" t="s">
        <v>477</v>
      </c>
      <c r="L153" s="133"/>
      <c r="M153" s="143" t="s">
        <v>478</v>
      </c>
    </row>
    <row r="154" spans="1:13" s="136" customFormat="1" ht="12.75">
      <c r="B154" s="141"/>
      <c r="C154" s="143" t="s">
        <v>479</v>
      </c>
      <c r="D154" s="143" t="s">
        <v>480</v>
      </c>
      <c r="E154" s="143" t="s">
        <v>481</v>
      </c>
      <c r="F154" s="143" t="s">
        <v>481</v>
      </c>
      <c r="G154" s="143" t="s">
        <v>482</v>
      </c>
      <c r="H154" s="143" t="s">
        <v>482</v>
      </c>
      <c r="I154" s="143" t="s">
        <v>483</v>
      </c>
      <c r="J154" s="129" t="s">
        <v>484</v>
      </c>
      <c r="K154" s="143" t="s">
        <v>485</v>
      </c>
      <c r="L154" s="143" t="s">
        <v>457</v>
      </c>
      <c r="M154" s="143" t="s">
        <v>486</v>
      </c>
    </row>
    <row r="155" spans="1:13" s="136" customFormat="1" ht="12.75">
      <c r="B155" s="141"/>
      <c r="C155" s="133"/>
      <c r="D155" s="133"/>
      <c r="E155" s="143" t="str">
        <f>"(0)"</f>
        <v>(0)</v>
      </c>
      <c r="F155" s="143" t="str">
        <f>"(1)"</f>
        <v>(1)</v>
      </c>
      <c r="G155" s="143" t="str">
        <f>"(2)"</f>
        <v>(2)</v>
      </c>
      <c r="H155" s="143" t="str">
        <f>"(3)"</f>
        <v>(3)</v>
      </c>
      <c r="I155" s="143" t="str">
        <f>"(4)"</f>
        <v>(4)</v>
      </c>
      <c r="J155" s="143" t="str">
        <f>"(5)"</f>
        <v>(5)</v>
      </c>
      <c r="K155" s="143" t="str">
        <f>"(7)"</f>
        <v>(7)</v>
      </c>
      <c r="L155" s="143" t="str">
        <f>"(8)"</f>
        <v>(8)</v>
      </c>
      <c r="M155" s="143" t="str">
        <f>"(9)"</f>
        <v>(9)</v>
      </c>
    </row>
    <row r="156" spans="1:13" s="136" customFormat="1" ht="12.75">
      <c r="B156" s="132">
        <v>21</v>
      </c>
      <c r="C156" s="133" t="s">
        <v>175</v>
      </c>
      <c r="D156" s="134">
        <f t="shared" ref="D156:D163" si="19">SUM(E156:M156)</f>
        <v>612497.68999999994</v>
      </c>
      <c r="E156" s="145">
        <v>31212.47</v>
      </c>
      <c r="F156" s="135" t="s">
        <v>487</v>
      </c>
      <c r="G156" s="145">
        <v>112480.81</v>
      </c>
      <c r="H156" s="145">
        <v>120010.02</v>
      </c>
      <c r="I156" s="145">
        <v>86337.89</v>
      </c>
      <c r="J156" s="145">
        <v>10513.31</v>
      </c>
      <c r="K156" s="145">
        <v>211882.38</v>
      </c>
      <c r="L156" s="145">
        <v>40060.81</v>
      </c>
      <c r="M156" s="145"/>
    </row>
    <row r="157" spans="1:13" s="136" customFormat="1" ht="12.75">
      <c r="B157" s="132">
        <v>26</v>
      </c>
      <c r="C157" s="133" t="s">
        <v>702</v>
      </c>
      <c r="D157" s="134">
        <f t="shared" si="19"/>
        <v>0</v>
      </c>
      <c r="E157" s="145"/>
      <c r="F157" s="135" t="s">
        <v>487</v>
      </c>
      <c r="G157" s="145"/>
      <c r="H157" s="145"/>
      <c r="I157" s="145"/>
      <c r="J157" s="145"/>
      <c r="K157" s="145"/>
      <c r="L157" s="145"/>
      <c r="M157" s="145"/>
    </row>
    <row r="158" spans="1:13" s="136" customFormat="1" ht="12.75">
      <c r="B158" s="132">
        <v>27</v>
      </c>
      <c r="C158" s="133" t="s">
        <v>182</v>
      </c>
      <c r="D158" s="134">
        <f t="shared" si="19"/>
        <v>2327455.3200000003</v>
      </c>
      <c r="E158" s="145">
        <v>11264.89</v>
      </c>
      <c r="F158" s="135" t="s">
        <v>487</v>
      </c>
      <c r="G158" s="145">
        <f>4714.32+1375177.58</f>
        <v>1379891.9000000001</v>
      </c>
      <c r="H158" s="145">
        <v>109452.75</v>
      </c>
      <c r="I158" s="145">
        <f>606636.21+1137.64</f>
        <v>607773.85</v>
      </c>
      <c r="J158" s="145">
        <v>11955.04</v>
      </c>
      <c r="K158" s="145">
        <v>52575.54</v>
      </c>
      <c r="L158" s="145">
        <v>154541.35</v>
      </c>
      <c r="M158" s="145"/>
    </row>
    <row r="159" spans="1:13" s="136" customFormat="1" ht="12.75">
      <c r="B159" s="132">
        <v>60</v>
      </c>
      <c r="C159" s="133" t="s">
        <v>190</v>
      </c>
      <c r="D159" s="134">
        <f t="shared" si="19"/>
        <v>0</v>
      </c>
      <c r="E159" s="145"/>
      <c r="F159" s="135" t="s">
        <v>487</v>
      </c>
      <c r="G159" s="145"/>
      <c r="H159" s="145"/>
      <c r="I159" s="145"/>
      <c r="J159" s="145"/>
      <c r="K159" s="145"/>
      <c r="L159" s="145"/>
      <c r="M159" s="145"/>
    </row>
    <row r="160" spans="1:13" s="136" customFormat="1" ht="12.75">
      <c r="B160" s="132">
        <v>83</v>
      </c>
      <c r="C160" s="133" t="s">
        <v>124</v>
      </c>
      <c r="D160" s="134">
        <f t="shared" si="19"/>
        <v>0</v>
      </c>
      <c r="E160" s="145"/>
      <c r="F160" s="135" t="s">
        <v>487</v>
      </c>
      <c r="G160" s="135" t="s">
        <v>487</v>
      </c>
      <c r="H160" s="135" t="s">
        <v>487</v>
      </c>
      <c r="I160" s="135" t="s">
        <v>487</v>
      </c>
      <c r="J160" s="135" t="s">
        <v>487</v>
      </c>
      <c r="K160" s="145"/>
      <c r="L160" s="135" t="s">
        <v>487</v>
      </c>
      <c r="M160" s="135" t="s">
        <v>487</v>
      </c>
    </row>
    <row r="161" spans="1:13" s="136" customFormat="1" ht="12.75">
      <c r="B161" s="132">
        <v>89</v>
      </c>
      <c r="C161" s="133" t="s">
        <v>563</v>
      </c>
      <c r="D161" s="134">
        <f t="shared" si="19"/>
        <v>0</v>
      </c>
      <c r="E161" s="144"/>
      <c r="F161" s="135" t="s">
        <v>487</v>
      </c>
      <c r="G161" s="153" t="s">
        <v>487</v>
      </c>
      <c r="H161" s="156" t="s">
        <v>487</v>
      </c>
      <c r="I161" s="153" t="s">
        <v>487</v>
      </c>
      <c r="J161" s="153" t="s">
        <v>487</v>
      </c>
      <c r="K161" s="153" t="s">
        <v>487</v>
      </c>
      <c r="L161" s="153" t="s">
        <v>487</v>
      </c>
    </row>
    <row r="162" spans="1:13" s="136" customFormat="1" ht="12.75">
      <c r="B162" s="132">
        <v>98</v>
      </c>
      <c r="C162" s="133" t="s">
        <v>127</v>
      </c>
      <c r="D162" s="134">
        <f t="shared" si="19"/>
        <v>757365.28999999992</v>
      </c>
      <c r="E162" s="145">
        <v>118053.51</v>
      </c>
      <c r="F162" s="135" t="s">
        <v>487</v>
      </c>
      <c r="G162" s="145">
        <v>28080.799999999999</v>
      </c>
      <c r="H162" s="145">
        <v>242186.72</v>
      </c>
      <c r="I162" s="145">
        <v>118410.43</v>
      </c>
      <c r="J162" s="145">
        <v>14159.44</v>
      </c>
      <c r="K162" s="145">
        <v>161231.29999999999</v>
      </c>
      <c r="L162" s="145">
        <v>75243.09</v>
      </c>
      <c r="M162" s="145"/>
    </row>
    <row r="163" spans="1:13" s="136" customFormat="1" ht="15">
      <c r="B163" s="132">
        <v>99</v>
      </c>
      <c r="C163" s="133" t="s">
        <v>442</v>
      </c>
      <c r="D163" s="119">
        <f t="shared" si="19"/>
        <v>0</v>
      </c>
      <c r="E163" s="119"/>
      <c r="F163" s="119"/>
      <c r="G163" s="137" t="s">
        <v>487</v>
      </c>
      <c r="H163" s="137" t="s">
        <v>487</v>
      </c>
      <c r="I163" s="137" t="s">
        <v>487</v>
      </c>
      <c r="J163" s="137" t="s">
        <v>487</v>
      </c>
      <c r="K163" s="137" t="s">
        <v>487</v>
      </c>
      <c r="L163" s="137" t="s">
        <v>487</v>
      </c>
      <c r="M163" s="137" t="s">
        <v>487</v>
      </c>
    </row>
    <row r="164" spans="1:13" s="140" customFormat="1" ht="15">
      <c r="A164" s="136"/>
      <c r="B164" s="146"/>
      <c r="C164" s="122" t="s">
        <v>489</v>
      </c>
      <c r="D164" s="139">
        <f>SUM(D156:D163)</f>
        <v>3697318.3000000003</v>
      </c>
      <c r="E164" s="139">
        <f t="shared" ref="E164:M164" si="20">SUM(E156:E163)</f>
        <v>160530.87</v>
      </c>
      <c r="F164" s="139">
        <f t="shared" si="20"/>
        <v>0</v>
      </c>
      <c r="G164" s="139">
        <f t="shared" si="20"/>
        <v>1520453.5100000002</v>
      </c>
      <c r="H164" s="139">
        <f t="shared" si="20"/>
        <v>471649.49</v>
      </c>
      <c r="I164" s="139">
        <f t="shared" si="20"/>
        <v>812522.16999999993</v>
      </c>
      <c r="J164" s="139">
        <f t="shared" si="20"/>
        <v>36627.79</v>
      </c>
      <c r="K164" s="139">
        <f t="shared" si="20"/>
        <v>425689.22</v>
      </c>
      <c r="L164" s="139">
        <f t="shared" si="20"/>
        <v>269845.25</v>
      </c>
      <c r="M164" s="139">
        <f t="shared" si="20"/>
        <v>0</v>
      </c>
    </row>
    <row r="165" spans="1:13" s="136" customFormat="1" ht="12.75">
      <c r="A165" s="140"/>
      <c r="B165" s="132"/>
      <c r="C165" s="133"/>
      <c r="D165" s="133"/>
      <c r="E165" s="133"/>
      <c r="F165" s="133"/>
      <c r="G165" s="133"/>
      <c r="H165" s="133"/>
      <c r="I165" s="133"/>
      <c r="J165" s="133"/>
      <c r="K165" s="133"/>
      <c r="L165" s="133"/>
      <c r="M165" s="133"/>
    </row>
    <row r="166" spans="1:13" s="136" customFormat="1" ht="12.75">
      <c r="B166" s="148"/>
    </row>
    <row r="167" spans="1:13" s="136" customFormat="1" ht="12.75">
      <c r="B167" s="122" t="s">
        <v>585</v>
      </c>
      <c r="C167" s="133"/>
      <c r="D167" s="133"/>
      <c r="E167" s="133"/>
      <c r="F167" s="133"/>
      <c r="G167" s="133"/>
      <c r="H167" s="133"/>
      <c r="I167" s="143" t="s">
        <v>444</v>
      </c>
      <c r="J167" s="133"/>
      <c r="K167" s="133"/>
      <c r="L167" s="133"/>
      <c r="M167" s="133"/>
    </row>
    <row r="168" spans="1:13" s="136" customFormat="1" ht="12.75">
      <c r="B168" s="141"/>
      <c r="C168" s="133"/>
      <c r="D168" s="133"/>
      <c r="E168" s="143" t="s">
        <v>471</v>
      </c>
      <c r="F168" s="143" t="s">
        <v>472</v>
      </c>
      <c r="G168" s="143" t="s">
        <v>473</v>
      </c>
      <c r="H168" s="143" t="s">
        <v>474</v>
      </c>
      <c r="I168" s="143" t="s">
        <v>475</v>
      </c>
      <c r="J168" s="129" t="s">
        <v>476</v>
      </c>
      <c r="K168" s="143" t="s">
        <v>477</v>
      </c>
      <c r="L168" s="133"/>
      <c r="M168" s="143" t="s">
        <v>478</v>
      </c>
    </row>
    <row r="169" spans="1:13" s="136" customFormat="1" ht="12.75">
      <c r="B169" s="141"/>
      <c r="C169" s="143" t="s">
        <v>479</v>
      </c>
      <c r="D169" s="143" t="s">
        <v>480</v>
      </c>
      <c r="E169" s="143" t="s">
        <v>481</v>
      </c>
      <c r="F169" s="143" t="s">
        <v>481</v>
      </c>
      <c r="G169" s="143" t="s">
        <v>482</v>
      </c>
      <c r="H169" s="143" t="s">
        <v>482</v>
      </c>
      <c r="I169" s="143" t="s">
        <v>483</v>
      </c>
      <c r="J169" s="129" t="s">
        <v>484</v>
      </c>
      <c r="K169" s="143" t="s">
        <v>485</v>
      </c>
      <c r="L169" s="143" t="s">
        <v>457</v>
      </c>
      <c r="M169" s="143" t="s">
        <v>486</v>
      </c>
    </row>
    <row r="170" spans="1:13" s="136" customFormat="1" ht="12.75">
      <c r="B170" s="141"/>
      <c r="C170" s="133"/>
      <c r="D170" s="133"/>
      <c r="E170" s="143" t="str">
        <f>"(0)"</f>
        <v>(0)</v>
      </c>
      <c r="F170" s="143" t="str">
        <f>"(1)"</f>
        <v>(1)</v>
      </c>
      <c r="G170" s="143" t="str">
        <f>"(2)"</f>
        <v>(2)</v>
      </c>
      <c r="H170" s="143" t="str">
        <f>"(3)"</f>
        <v>(3)</v>
      </c>
      <c r="I170" s="143" t="str">
        <f>"(4)"</f>
        <v>(4)</v>
      </c>
      <c r="J170" s="143" t="str">
        <f>"(5)"</f>
        <v>(5)</v>
      </c>
      <c r="K170" s="143" t="str">
        <f>"(7)"</f>
        <v>(7)</v>
      </c>
      <c r="L170" s="143" t="str">
        <f>"(8)"</f>
        <v>(8)</v>
      </c>
      <c r="M170" s="143" t="str">
        <f>"(9)"</f>
        <v>(9)</v>
      </c>
    </row>
    <row r="171" spans="1:13" s="136" customFormat="1" ht="12.75">
      <c r="B171" s="132">
        <v>21</v>
      </c>
      <c r="C171" s="133" t="s">
        <v>175</v>
      </c>
      <c r="D171" s="134">
        <f t="shared" ref="D171:D177" si="21">SUM(E171:M171)</f>
        <v>0</v>
      </c>
      <c r="E171" s="145"/>
      <c r="F171" s="135" t="s">
        <v>487</v>
      </c>
      <c r="G171" s="145"/>
      <c r="H171" s="145"/>
      <c r="I171" s="145"/>
      <c r="J171" s="145"/>
      <c r="K171" s="145"/>
      <c r="L171" s="145"/>
      <c r="M171" s="145"/>
    </row>
    <row r="172" spans="1:13" s="136" customFormat="1" ht="12.75">
      <c r="B172" s="132">
        <v>27</v>
      </c>
      <c r="C172" s="133" t="s">
        <v>182</v>
      </c>
      <c r="D172" s="134">
        <f t="shared" si="21"/>
        <v>0</v>
      </c>
      <c r="E172" s="145"/>
      <c r="F172" s="135" t="s">
        <v>487</v>
      </c>
      <c r="G172" s="145"/>
      <c r="H172" s="145"/>
      <c r="I172" s="145"/>
      <c r="J172" s="145"/>
      <c r="K172" s="145"/>
      <c r="L172" s="145"/>
      <c r="M172" s="145"/>
    </row>
    <row r="173" spans="1:13" s="136" customFormat="1" ht="12.75">
      <c r="B173" s="132">
        <v>60</v>
      </c>
      <c r="C173" s="133" t="s">
        <v>190</v>
      </c>
      <c r="D173" s="134">
        <f t="shared" si="21"/>
        <v>0</v>
      </c>
      <c r="E173" s="145"/>
      <c r="F173" s="135" t="s">
        <v>487</v>
      </c>
      <c r="G173" s="145"/>
      <c r="H173" s="145"/>
      <c r="I173" s="145"/>
      <c r="J173" s="145"/>
      <c r="K173" s="145"/>
      <c r="L173" s="145"/>
      <c r="M173" s="145"/>
    </row>
    <row r="174" spans="1:13" s="136" customFormat="1" ht="12.75">
      <c r="B174" s="132">
        <v>83</v>
      </c>
      <c r="C174" s="133" t="s">
        <v>124</v>
      </c>
      <c r="D174" s="134">
        <f t="shared" si="21"/>
        <v>0</v>
      </c>
      <c r="E174" s="145"/>
      <c r="F174" s="135" t="s">
        <v>487</v>
      </c>
      <c r="G174" s="135" t="s">
        <v>487</v>
      </c>
      <c r="H174" s="135" t="s">
        <v>487</v>
      </c>
      <c r="I174" s="135" t="s">
        <v>487</v>
      </c>
      <c r="J174" s="135" t="s">
        <v>487</v>
      </c>
      <c r="K174" s="145"/>
      <c r="L174" s="135" t="s">
        <v>487</v>
      </c>
      <c r="M174" s="135" t="s">
        <v>487</v>
      </c>
    </row>
    <row r="175" spans="1:13" s="136" customFormat="1" ht="12.75">
      <c r="B175" s="132">
        <v>89</v>
      </c>
      <c r="C175" s="133" t="s">
        <v>563</v>
      </c>
      <c r="D175" s="134">
        <f t="shared" si="21"/>
        <v>0</v>
      </c>
      <c r="E175" s="144"/>
      <c r="F175" s="135" t="s">
        <v>487</v>
      </c>
      <c r="G175" s="153" t="s">
        <v>487</v>
      </c>
      <c r="H175" s="156" t="s">
        <v>487</v>
      </c>
      <c r="I175" s="153" t="s">
        <v>487</v>
      </c>
      <c r="J175" s="153" t="s">
        <v>487</v>
      </c>
      <c r="K175" s="153" t="s">
        <v>487</v>
      </c>
      <c r="L175" s="153" t="s">
        <v>487</v>
      </c>
    </row>
    <row r="176" spans="1:13" s="136" customFormat="1" ht="12.75">
      <c r="B176" s="132">
        <v>98</v>
      </c>
      <c r="C176" s="133" t="s">
        <v>127</v>
      </c>
      <c r="D176" s="134">
        <f t="shared" si="21"/>
        <v>0</v>
      </c>
      <c r="E176" s="145"/>
      <c r="F176" s="135" t="s">
        <v>487</v>
      </c>
      <c r="G176" s="145"/>
      <c r="H176" s="145"/>
      <c r="I176" s="145"/>
      <c r="J176" s="145"/>
      <c r="K176" s="145"/>
      <c r="L176" s="145"/>
      <c r="M176" s="145"/>
    </row>
    <row r="177" spans="1:13" s="136" customFormat="1" ht="15">
      <c r="B177" s="132">
        <v>99</v>
      </c>
      <c r="C177" s="133" t="s">
        <v>442</v>
      </c>
      <c r="D177" s="119">
        <f t="shared" si="21"/>
        <v>0</v>
      </c>
      <c r="E177" s="119"/>
      <c r="F177" s="119"/>
      <c r="G177" s="137" t="s">
        <v>487</v>
      </c>
      <c r="H177" s="137" t="s">
        <v>487</v>
      </c>
      <c r="I177" s="137" t="s">
        <v>487</v>
      </c>
      <c r="J177" s="137" t="s">
        <v>487</v>
      </c>
      <c r="K177" s="137" t="s">
        <v>487</v>
      </c>
      <c r="L177" s="137" t="s">
        <v>487</v>
      </c>
      <c r="M177" s="137" t="s">
        <v>487</v>
      </c>
    </row>
    <row r="178" spans="1:13" s="136" customFormat="1" ht="15">
      <c r="B178" s="146"/>
      <c r="C178" s="122" t="s">
        <v>489</v>
      </c>
      <c r="D178" s="139">
        <f>SUM(D171:D177)</f>
        <v>0</v>
      </c>
      <c r="E178" s="139">
        <f t="shared" ref="E178:M178" si="22">SUM(E171:E177)</f>
        <v>0</v>
      </c>
      <c r="F178" s="139">
        <f t="shared" si="22"/>
        <v>0</v>
      </c>
      <c r="G178" s="139">
        <f t="shared" si="22"/>
        <v>0</v>
      </c>
      <c r="H178" s="139">
        <f t="shared" si="22"/>
        <v>0</v>
      </c>
      <c r="I178" s="139">
        <f t="shared" si="22"/>
        <v>0</v>
      </c>
      <c r="J178" s="139">
        <f t="shared" si="22"/>
        <v>0</v>
      </c>
      <c r="K178" s="139">
        <f t="shared" si="22"/>
        <v>0</v>
      </c>
      <c r="L178" s="139">
        <f t="shared" si="22"/>
        <v>0</v>
      </c>
      <c r="M178" s="139">
        <f t="shared" si="22"/>
        <v>0</v>
      </c>
    </row>
    <row r="179" spans="1:13" s="136" customFormat="1" ht="12.75">
      <c r="B179" s="148"/>
    </row>
    <row r="180" spans="1:13" s="136" customFormat="1" ht="12.75">
      <c r="B180" s="148"/>
    </row>
    <row r="181" spans="1:13" s="136" customFormat="1" ht="12.75">
      <c r="B181" s="150" t="s">
        <v>494</v>
      </c>
      <c r="I181" s="142" t="s">
        <v>444</v>
      </c>
    </row>
    <row r="182" spans="1:13" s="136" customFormat="1" ht="12.75">
      <c r="B182" s="132"/>
      <c r="C182" s="133"/>
      <c r="D182" s="133"/>
      <c r="E182" s="143" t="s">
        <v>471</v>
      </c>
      <c r="F182" s="143" t="s">
        <v>472</v>
      </c>
      <c r="G182" s="143" t="s">
        <v>473</v>
      </c>
      <c r="H182" s="143" t="s">
        <v>474</v>
      </c>
      <c r="I182" s="143" t="s">
        <v>475</v>
      </c>
      <c r="J182" s="129" t="s">
        <v>476</v>
      </c>
      <c r="K182" s="143" t="s">
        <v>477</v>
      </c>
      <c r="L182" s="133"/>
      <c r="M182" s="143" t="s">
        <v>478</v>
      </c>
    </row>
    <row r="183" spans="1:13" s="136" customFormat="1" ht="12.75">
      <c r="B183" s="132"/>
      <c r="C183" s="143" t="s">
        <v>479</v>
      </c>
      <c r="D183" s="143" t="s">
        <v>480</v>
      </c>
      <c r="E183" s="143" t="s">
        <v>481</v>
      </c>
      <c r="F183" s="143" t="s">
        <v>481</v>
      </c>
      <c r="G183" s="143" t="s">
        <v>482</v>
      </c>
      <c r="H183" s="143" t="s">
        <v>482</v>
      </c>
      <c r="I183" s="143" t="s">
        <v>483</v>
      </c>
      <c r="J183" s="129" t="s">
        <v>484</v>
      </c>
      <c r="K183" s="143" t="s">
        <v>485</v>
      </c>
      <c r="L183" s="143" t="s">
        <v>457</v>
      </c>
      <c r="M183" s="143" t="s">
        <v>486</v>
      </c>
    </row>
    <row r="184" spans="1:13" s="136" customFormat="1" ht="12.75">
      <c r="B184" s="132"/>
      <c r="C184" s="133"/>
      <c r="D184" s="133"/>
      <c r="E184" s="143" t="str">
        <f>"(0)"</f>
        <v>(0)</v>
      </c>
      <c r="F184" s="143" t="str">
        <f>"(1)"</f>
        <v>(1)</v>
      </c>
      <c r="G184" s="143" t="str">
        <f>"(2)"</f>
        <v>(2)</v>
      </c>
      <c r="H184" s="143" t="str">
        <f>"(3)"</f>
        <v>(3)</v>
      </c>
      <c r="I184" s="143" t="str">
        <f>"(4)"</f>
        <v>(4)</v>
      </c>
      <c r="J184" s="143" t="str">
        <f>"(5)"</f>
        <v>(5)</v>
      </c>
      <c r="K184" s="143" t="str">
        <f>"(7)"</f>
        <v>(7)</v>
      </c>
      <c r="L184" s="143" t="str">
        <f>"(8)"</f>
        <v>(8)</v>
      </c>
      <c r="M184" s="143" t="str">
        <f>"(9)"</f>
        <v>(9)</v>
      </c>
    </row>
    <row r="185" spans="1:13" s="136" customFormat="1" ht="12.75">
      <c r="B185" s="132">
        <v>21</v>
      </c>
      <c r="C185" s="133" t="s">
        <v>175</v>
      </c>
      <c r="D185" s="134">
        <f t="shared" ref="D185:D190" si="23">SUM(E185:M185)</f>
        <v>1077876.68</v>
      </c>
      <c r="E185" s="145">
        <v>91709.6</v>
      </c>
      <c r="F185" s="135" t="s">
        <v>487</v>
      </c>
      <c r="G185" s="145">
        <v>442061.08</v>
      </c>
      <c r="H185" s="145">
        <v>107491.77</v>
      </c>
      <c r="I185" s="145">
        <v>216272.47</v>
      </c>
      <c r="J185" s="145">
        <v>35723.31</v>
      </c>
      <c r="K185" s="145">
        <v>131994.53</v>
      </c>
      <c r="L185" s="145">
        <v>52623.92</v>
      </c>
      <c r="M185" s="145"/>
    </row>
    <row r="186" spans="1:13" s="136" customFormat="1" ht="12.75">
      <c r="B186" s="132">
        <v>27</v>
      </c>
      <c r="C186" s="133" t="s">
        <v>182</v>
      </c>
      <c r="D186" s="134">
        <f t="shared" si="23"/>
        <v>61674.039999999994</v>
      </c>
      <c r="E186" s="145">
        <v>1502.41</v>
      </c>
      <c r="F186" s="135" t="s">
        <v>487</v>
      </c>
      <c r="G186" s="145">
        <v>5137.1499999999996</v>
      </c>
      <c r="H186" s="145">
        <v>29025.759999999998</v>
      </c>
      <c r="I186" s="145">
        <v>6195.45</v>
      </c>
      <c r="J186" s="145">
        <v>21.2</v>
      </c>
      <c r="K186" s="145">
        <v>11850.75</v>
      </c>
      <c r="L186" s="145">
        <v>7941.32</v>
      </c>
      <c r="M186" s="145"/>
    </row>
    <row r="187" spans="1:13" s="136" customFormat="1" ht="12.75">
      <c r="B187" s="132">
        <v>60</v>
      </c>
      <c r="C187" s="133" t="s">
        <v>190</v>
      </c>
      <c r="D187" s="134">
        <f t="shared" si="23"/>
        <v>0</v>
      </c>
      <c r="E187" s="145"/>
      <c r="F187" s="135" t="s">
        <v>487</v>
      </c>
      <c r="G187" s="145"/>
      <c r="H187" s="145"/>
      <c r="I187" s="145"/>
      <c r="J187" s="145"/>
      <c r="K187" s="145"/>
      <c r="L187" s="145"/>
      <c r="M187" s="145"/>
    </row>
    <row r="188" spans="1:13" s="136" customFormat="1" ht="12.75">
      <c r="B188" s="132">
        <v>83</v>
      </c>
      <c r="C188" s="133" t="s">
        <v>124</v>
      </c>
      <c r="D188" s="134">
        <f t="shared" si="23"/>
        <v>0</v>
      </c>
      <c r="E188" s="145"/>
      <c r="F188" s="135" t="s">
        <v>487</v>
      </c>
      <c r="G188" s="135" t="s">
        <v>487</v>
      </c>
      <c r="H188" s="135" t="s">
        <v>487</v>
      </c>
      <c r="I188" s="135" t="s">
        <v>487</v>
      </c>
      <c r="J188" s="135" t="s">
        <v>487</v>
      </c>
      <c r="K188" s="145"/>
      <c r="L188" s="135" t="s">
        <v>487</v>
      </c>
      <c r="M188" s="135" t="s">
        <v>487</v>
      </c>
    </row>
    <row r="189" spans="1:13" s="136" customFormat="1" ht="12.75">
      <c r="B189" s="132">
        <v>89</v>
      </c>
      <c r="C189" s="133" t="s">
        <v>563</v>
      </c>
      <c r="D189" s="134">
        <f t="shared" si="23"/>
        <v>0</v>
      </c>
      <c r="E189" s="144"/>
      <c r="F189" s="135" t="s">
        <v>487</v>
      </c>
      <c r="G189" s="153" t="s">
        <v>487</v>
      </c>
      <c r="H189" s="156" t="s">
        <v>487</v>
      </c>
      <c r="I189" s="153" t="s">
        <v>487</v>
      </c>
      <c r="J189" s="153" t="s">
        <v>487</v>
      </c>
      <c r="K189" s="153" t="s">
        <v>487</v>
      </c>
      <c r="L189" s="153" t="s">
        <v>487</v>
      </c>
    </row>
    <row r="190" spans="1:13" s="136" customFormat="1" ht="12.75">
      <c r="B190" s="132">
        <v>98</v>
      </c>
      <c r="C190" s="133" t="s">
        <v>127</v>
      </c>
      <c r="D190" s="134">
        <f t="shared" si="23"/>
        <v>0</v>
      </c>
      <c r="E190" s="145"/>
      <c r="F190" s="135" t="s">
        <v>487</v>
      </c>
      <c r="G190" s="145"/>
      <c r="H190" s="145"/>
      <c r="I190" s="145"/>
      <c r="J190" s="145"/>
      <c r="K190" s="145"/>
      <c r="L190" s="145"/>
      <c r="M190" s="145"/>
    </row>
    <row r="191" spans="1:13" s="136" customFormat="1" ht="15">
      <c r="B191" s="132">
        <v>99</v>
      </c>
      <c r="C191" s="133" t="s">
        <v>442</v>
      </c>
      <c r="D191" s="119">
        <f>SUM(E191:F191)</f>
        <v>0</v>
      </c>
      <c r="E191" s="119"/>
      <c r="F191" s="119"/>
      <c r="G191" s="137" t="s">
        <v>487</v>
      </c>
      <c r="H191" s="137" t="s">
        <v>487</v>
      </c>
      <c r="I191" s="137" t="s">
        <v>487</v>
      </c>
      <c r="J191" s="137" t="s">
        <v>487</v>
      </c>
      <c r="K191" s="137" t="s">
        <v>487</v>
      </c>
      <c r="L191" s="137" t="s">
        <v>487</v>
      </c>
      <c r="M191" s="137" t="s">
        <v>487</v>
      </c>
    </row>
    <row r="192" spans="1:13" s="140" customFormat="1" ht="15">
      <c r="A192" s="136"/>
      <c r="B192" s="146"/>
      <c r="C192" s="122" t="s">
        <v>489</v>
      </c>
      <c r="D192" s="139">
        <f t="shared" ref="D192:M192" si="24">SUM(D185:D191)</f>
        <v>1139550.72</v>
      </c>
      <c r="E192" s="139">
        <f t="shared" si="24"/>
        <v>93212.010000000009</v>
      </c>
      <c r="F192" s="139">
        <f t="shared" si="24"/>
        <v>0</v>
      </c>
      <c r="G192" s="139">
        <f t="shared" si="24"/>
        <v>447198.23000000004</v>
      </c>
      <c r="H192" s="139">
        <f t="shared" si="24"/>
        <v>136517.53</v>
      </c>
      <c r="I192" s="139">
        <f t="shared" si="24"/>
        <v>222467.92</v>
      </c>
      <c r="J192" s="139">
        <f t="shared" si="24"/>
        <v>35744.509999999995</v>
      </c>
      <c r="K192" s="139">
        <f t="shared" si="24"/>
        <v>143845.28</v>
      </c>
      <c r="L192" s="139">
        <f t="shared" si="24"/>
        <v>60565.24</v>
      </c>
      <c r="M192" s="139">
        <f t="shared" si="24"/>
        <v>0</v>
      </c>
    </row>
    <row r="193" spans="1:13" s="136" customFormat="1" ht="12.75">
      <c r="A193" s="140"/>
      <c r="B193" s="151"/>
      <c r="C193" s="133"/>
      <c r="D193" s="133"/>
      <c r="E193" s="133"/>
      <c r="F193" s="133"/>
      <c r="G193" s="133"/>
      <c r="H193" s="133"/>
      <c r="I193" s="133"/>
      <c r="J193" s="133"/>
      <c r="K193" s="133"/>
      <c r="L193" s="133"/>
      <c r="M193" s="133"/>
    </row>
    <row r="194" spans="1:13" s="136" customFormat="1" ht="12.75">
      <c r="B194" s="132"/>
      <c r="C194" s="133"/>
      <c r="D194" s="133"/>
      <c r="E194" s="133"/>
      <c r="F194" s="133"/>
      <c r="G194" s="133"/>
      <c r="H194" s="133"/>
      <c r="I194" s="133"/>
      <c r="J194" s="133"/>
      <c r="K194" s="133"/>
      <c r="L194" s="133"/>
      <c r="M194" s="133"/>
    </row>
    <row r="195" spans="1:13" s="136" customFormat="1" ht="12.75">
      <c r="B195" s="149" t="s">
        <v>495</v>
      </c>
      <c r="C195" s="133"/>
      <c r="D195" s="133"/>
      <c r="E195" s="133"/>
      <c r="F195" s="133"/>
      <c r="G195" s="133"/>
      <c r="H195" s="133"/>
      <c r="I195" s="143" t="s">
        <v>444</v>
      </c>
      <c r="J195" s="133"/>
      <c r="K195" s="133"/>
      <c r="L195" s="133"/>
      <c r="M195" s="133"/>
    </row>
    <row r="196" spans="1:13" s="136" customFormat="1" ht="12.75">
      <c r="B196" s="132"/>
      <c r="C196" s="133"/>
      <c r="D196" s="133"/>
      <c r="E196" s="143" t="s">
        <v>471</v>
      </c>
      <c r="F196" s="143" t="s">
        <v>472</v>
      </c>
      <c r="G196" s="143" t="s">
        <v>473</v>
      </c>
      <c r="H196" s="143" t="s">
        <v>474</v>
      </c>
      <c r="I196" s="143" t="s">
        <v>475</v>
      </c>
      <c r="J196" s="129" t="s">
        <v>476</v>
      </c>
      <c r="K196" s="143" t="s">
        <v>477</v>
      </c>
      <c r="L196" s="133"/>
      <c r="M196" s="143" t="s">
        <v>478</v>
      </c>
    </row>
    <row r="197" spans="1:13" s="136" customFormat="1" ht="12.75">
      <c r="B197" s="132"/>
      <c r="C197" s="143" t="s">
        <v>479</v>
      </c>
      <c r="D197" s="143" t="s">
        <v>480</v>
      </c>
      <c r="E197" s="143" t="s">
        <v>481</v>
      </c>
      <c r="F197" s="143" t="s">
        <v>481</v>
      </c>
      <c r="G197" s="143" t="s">
        <v>482</v>
      </c>
      <c r="H197" s="143" t="s">
        <v>482</v>
      </c>
      <c r="I197" s="143" t="s">
        <v>483</v>
      </c>
      <c r="J197" s="129" t="s">
        <v>484</v>
      </c>
      <c r="K197" s="143" t="s">
        <v>485</v>
      </c>
      <c r="L197" s="143" t="s">
        <v>457</v>
      </c>
      <c r="M197" s="143" t="s">
        <v>486</v>
      </c>
    </row>
    <row r="198" spans="1:13" s="136" customFormat="1" ht="12.75">
      <c r="B198" s="132"/>
      <c r="C198" s="133"/>
      <c r="D198" s="133"/>
      <c r="E198" s="143" t="str">
        <f>"(0)"</f>
        <v>(0)</v>
      </c>
      <c r="F198" s="143" t="str">
        <f>"(1)"</f>
        <v>(1)</v>
      </c>
      <c r="G198" s="143" t="str">
        <f>"(2)"</f>
        <v>(2)</v>
      </c>
      <c r="H198" s="143" t="str">
        <f>"(3)"</f>
        <v>(3)</v>
      </c>
      <c r="I198" s="143" t="str">
        <f>"(4)"</f>
        <v>(4)</v>
      </c>
      <c r="J198" s="143" t="str">
        <f>"(5)"</f>
        <v>(5)</v>
      </c>
      <c r="K198" s="143" t="str">
        <f>"(7)"</f>
        <v>(7)</v>
      </c>
      <c r="L198" s="143" t="str">
        <f>"(8)"</f>
        <v>(8)</v>
      </c>
      <c r="M198" s="143" t="str">
        <f>"(9)"</f>
        <v>(9)</v>
      </c>
    </row>
    <row r="199" spans="1:13" s="136" customFormat="1" ht="12.75">
      <c r="B199" s="132">
        <v>21</v>
      </c>
      <c r="C199" s="133" t="s">
        <v>175</v>
      </c>
      <c r="D199" s="134">
        <f t="shared" ref="D199:D205" si="25">SUM(E199:M199)</f>
        <v>0</v>
      </c>
      <c r="E199" s="145"/>
      <c r="F199" s="135" t="s">
        <v>487</v>
      </c>
      <c r="G199" s="145"/>
      <c r="H199" s="145"/>
      <c r="I199" s="145"/>
      <c r="J199" s="145"/>
      <c r="K199" s="145"/>
      <c r="L199" s="145"/>
      <c r="M199" s="145"/>
    </row>
    <row r="200" spans="1:13" s="136" customFormat="1" ht="12.75">
      <c r="B200" s="132">
        <v>27</v>
      </c>
      <c r="C200" s="133" t="s">
        <v>182</v>
      </c>
      <c r="D200" s="134">
        <f t="shared" si="25"/>
        <v>0</v>
      </c>
      <c r="E200" s="145"/>
      <c r="F200" s="135" t="s">
        <v>487</v>
      </c>
      <c r="G200" s="145"/>
      <c r="H200" s="145"/>
      <c r="I200" s="145"/>
      <c r="J200" s="145"/>
      <c r="K200" s="145"/>
      <c r="L200" s="145"/>
      <c r="M200" s="145"/>
    </row>
    <row r="201" spans="1:13" s="136" customFormat="1" ht="12.75">
      <c r="B201" s="132">
        <v>60</v>
      </c>
      <c r="C201" s="133" t="s">
        <v>190</v>
      </c>
      <c r="D201" s="134">
        <f t="shared" si="25"/>
        <v>0</v>
      </c>
      <c r="E201" s="145"/>
      <c r="F201" s="135" t="s">
        <v>487</v>
      </c>
      <c r="G201" s="145"/>
      <c r="H201" s="145"/>
      <c r="I201" s="145"/>
      <c r="J201" s="145"/>
      <c r="K201" s="145"/>
      <c r="L201" s="145"/>
      <c r="M201" s="145"/>
    </row>
    <row r="202" spans="1:13" s="136" customFormat="1" ht="12.75">
      <c r="A202" s="133"/>
      <c r="B202" s="132">
        <v>72</v>
      </c>
      <c r="C202" s="133" t="s">
        <v>700</v>
      </c>
      <c r="D202" s="134">
        <f t="shared" si="25"/>
        <v>0</v>
      </c>
      <c r="E202" s="145"/>
      <c r="F202" s="135" t="s">
        <v>487</v>
      </c>
      <c r="G202" s="145"/>
      <c r="H202" s="145"/>
      <c r="I202" s="145"/>
      <c r="J202" s="145"/>
      <c r="K202" s="145"/>
      <c r="L202" s="145"/>
      <c r="M202" s="145"/>
    </row>
    <row r="203" spans="1:13" s="136" customFormat="1" ht="12.75">
      <c r="B203" s="132">
        <v>83</v>
      </c>
      <c r="C203" s="133" t="s">
        <v>124</v>
      </c>
      <c r="D203" s="134">
        <f t="shared" si="25"/>
        <v>0</v>
      </c>
      <c r="E203" s="145"/>
      <c r="F203" s="135" t="s">
        <v>487</v>
      </c>
      <c r="G203" s="135" t="s">
        <v>487</v>
      </c>
      <c r="H203" s="135" t="s">
        <v>487</v>
      </c>
      <c r="I203" s="135" t="s">
        <v>487</v>
      </c>
      <c r="J203" s="135" t="s">
        <v>487</v>
      </c>
      <c r="K203" s="145"/>
      <c r="L203" s="135" t="s">
        <v>487</v>
      </c>
      <c r="M203" s="135" t="s">
        <v>487</v>
      </c>
    </row>
    <row r="204" spans="1:13" s="136" customFormat="1" ht="12.75">
      <c r="B204" s="132">
        <v>89</v>
      </c>
      <c r="C204" s="133" t="s">
        <v>563</v>
      </c>
      <c r="D204" s="134">
        <f t="shared" si="25"/>
        <v>0</v>
      </c>
      <c r="E204" s="144"/>
      <c r="F204" s="135" t="s">
        <v>487</v>
      </c>
      <c r="G204" s="153" t="s">
        <v>487</v>
      </c>
      <c r="H204" s="156" t="s">
        <v>487</v>
      </c>
      <c r="I204" s="153" t="s">
        <v>487</v>
      </c>
      <c r="J204" s="153" t="s">
        <v>487</v>
      </c>
      <c r="K204" s="153" t="s">
        <v>487</v>
      </c>
      <c r="L204" s="153" t="s">
        <v>487</v>
      </c>
    </row>
    <row r="205" spans="1:13" s="136" customFormat="1" ht="12.75">
      <c r="B205" s="132">
        <v>98</v>
      </c>
      <c r="C205" s="133" t="s">
        <v>127</v>
      </c>
      <c r="D205" s="134">
        <f t="shared" si="25"/>
        <v>10243.369999999999</v>
      </c>
      <c r="E205" s="145">
        <v>765.16</v>
      </c>
      <c r="F205" s="135" t="s">
        <v>487</v>
      </c>
      <c r="G205" s="145"/>
      <c r="H205" s="145">
        <v>4071.85</v>
      </c>
      <c r="I205" s="145">
        <v>1405.39</v>
      </c>
      <c r="J205" s="145">
        <v>3096.67</v>
      </c>
      <c r="K205" s="145">
        <v>904.3</v>
      </c>
      <c r="L205" s="145"/>
      <c r="M205" s="145"/>
    </row>
    <row r="206" spans="1:13" s="136" customFormat="1" ht="15">
      <c r="B206" s="132">
        <v>99</v>
      </c>
      <c r="C206" s="133" t="s">
        <v>442</v>
      </c>
      <c r="D206" s="119">
        <f>SUM(E206:F206)</f>
        <v>0</v>
      </c>
      <c r="E206" s="119"/>
      <c r="F206" s="119"/>
      <c r="G206" s="137" t="s">
        <v>487</v>
      </c>
      <c r="H206" s="137" t="s">
        <v>487</v>
      </c>
      <c r="I206" s="137" t="s">
        <v>487</v>
      </c>
      <c r="J206" s="137" t="s">
        <v>487</v>
      </c>
      <c r="K206" s="137" t="s">
        <v>487</v>
      </c>
      <c r="L206" s="137" t="s">
        <v>487</v>
      </c>
      <c r="M206" s="137" t="s">
        <v>487</v>
      </c>
    </row>
    <row r="207" spans="1:13" s="140" customFormat="1" ht="15">
      <c r="A207" s="136"/>
      <c r="B207" s="146"/>
      <c r="C207" s="122" t="s">
        <v>489</v>
      </c>
      <c r="D207" s="139">
        <f t="shared" ref="D207:M207" si="26">SUM(D199:D206)</f>
        <v>10243.369999999999</v>
      </c>
      <c r="E207" s="139">
        <f t="shared" si="26"/>
        <v>765.16</v>
      </c>
      <c r="F207" s="139">
        <f t="shared" si="26"/>
        <v>0</v>
      </c>
      <c r="G207" s="139">
        <f t="shared" si="26"/>
        <v>0</v>
      </c>
      <c r="H207" s="139">
        <f t="shared" si="26"/>
        <v>4071.85</v>
      </c>
      <c r="I207" s="139">
        <f t="shared" si="26"/>
        <v>1405.39</v>
      </c>
      <c r="J207" s="139">
        <f t="shared" si="26"/>
        <v>3096.67</v>
      </c>
      <c r="K207" s="139">
        <f t="shared" si="26"/>
        <v>904.3</v>
      </c>
      <c r="L207" s="139">
        <f t="shared" si="26"/>
        <v>0</v>
      </c>
      <c r="M207" s="139">
        <f t="shared" si="26"/>
        <v>0</v>
      </c>
    </row>
    <row r="208" spans="1:13" s="136" customFormat="1" ht="12.75">
      <c r="A208" s="140"/>
      <c r="B208" s="132"/>
      <c r="C208" s="133"/>
      <c r="D208" s="133"/>
      <c r="E208" s="133"/>
      <c r="F208" s="133"/>
      <c r="G208" s="133"/>
      <c r="H208" s="133"/>
      <c r="I208" s="133"/>
      <c r="J208" s="133"/>
      <c r="K208" s="133"/>
      <c r="L208" s="133"/>
      <c r="M208" s="133"/>
    </row>
    <row r="209" spans="1:13" s="136" customFormat="1" ht="12.75">
      <c r="B209" s="132"/>
      <c r="C209" s="133"/>
      <c r="D209" s="133"/>
      <c r="E209" s="133"/>
      <c r="F209" s="133"/>
      <c r="G209" s="133"/>
      <c r="H209" s="133"/>
      <c r="I209" s="133"/>
      <c r="J209" s="133"/>
      <c r="K209" s="133"/>
      <c r="L209" s="133"/>
      <c r="M209" s="133"/>
    </row>
    <row r="210" spans="1:13" s="136" customFormat="1" ht="12.75">
      <c r="B210" s="149" t="s">
        <v>496</v>
      </c>
      <c r="C210" s="133"/>
      <c r="D210" s="133"/>
      <c r="E210" s="133"/>
      <c r="F210" s="133"/>
      <c r="G210" s="133"/>
      <c r="H210" s="143"/>
      <c r="I210" s="143" t="s">
        <v>444</v>
      </c>
      <c r="J210" s="133"/>
      <c r="K210" s="133"/>
      <c r="L210" s="133"/>
      <c r="M210" s="133"/>
    </row>
    <row r="211" spans="1:13" s="136" customFormat="1" ht="12.75">
      <c r="B211" s="132"/>
      <c r="C211" s="133"/>
      <c r="D211" s="133"/>
      <c r="E211" s="143" t="s">
        <v>471</v>
      </c>
      <c r="F211" s="143" t="s">
        <v>472</v>
      </c>
      <c r="G211" s="143" t="s">
        <v>473</v>
      </c>
      <c r="H211" s="143" t="s">
        <v>474</v>
      </c>
      <c r="I211" s="143" t="s">
        <v>475</v>
      </c>
      <c r="J211" s="129" t="s">
        <v>476</v>
      </c>
      <c r="K211" s="143" t="s">
        <v>477</v>
      </c>
      <c r="L211" s="133"/>
      <c r="M211" s="143" t="s">
        <v>478</v>
      </c>
    </row>
    <row r="212" spans="1:13" s="136" customFormat="1" ht="12.75">
      <c r="B212" s="132"/>
      <c r="C212" s="143" t="s">
        <v>479</v>
      </c>
      <c r="D212" s="143" t="s">
        <v>480</v>
      </c>
      <c r="E212" s="143" t="s">
        <v>481</v>
      </c>
      <c r="F212" s="143" t="s">
        <v>481</v>
      </c>
      <c r="G212" s="143" t="s">
        <v>482</v>
      </c>
      <c r="H212" s="143" t="s">
        <v>482</v>
      </c>
      <c r="I212" s="143" t="s">
        <v>483</v>
      </c>
      <c r="J212" s="129" t="s">
        <v>484</v>
      </c>
      <c r="K212" s="143" t="s">
        <v>485</v>
      </c>
      <c r="L212" s="143" t="s">
        <v>457</v>
      </c>
      <c r="M212" s="143" t="s">
        <v>486</v>
      </c>
    </row>
    <row r="213" spans="1:13" s="136" customFormat="1" ht="12.75">
      <c r="B213" s="132"/>
      <c r="C213" s="133"/>
      <c r="D213" s="133"/>
      <c r="E213" s="143" t="str">
        <f>"(0)"</f>
        <v>(0)</v>
      </c>
      <c r="F213" s="143" t="str">
        <f>"(1)"</f>
        <v>(1)</v>
      </c>
      <c r="G213" s="143" t="str">
        <f>"(2)"</f>
        <v>(2)</v>
      </c>
      <c r="H213" s="143" t="str">
        <f>"(3)"</f>
        <v>(3)</v>
      </c>
      <c r="I213" s="143" t="str">
        <f>"(4)"</f>
        <v>(4)</v>
      </c>
      <c r="J213" s="143" t="str">
        <f>"(5)"</f>
        <v>(5)</v>
      </c>
      <c r="K213" s="143" t="str">
        <f>"(7)"</f>
        <v>(7)</v>
      </c>
      <c r="L213" s="143" t="str">
        <f>"(8)"</f>
        <v>(8)</v>
      </c>
      <c r="M213" s="143" t="str">
        <f>"(9)"</f>
        <v>(9)</v>
      </c>
    </row>
    <row r="214" spans="1:13" s="136" customFormat="1" ht="12.75">
      <c r="B214" s="132">
        <v>21</v>
      </c>
      <c r="C214" s="133" t="s">
        <v>175</v>
      </c>
      <c r="D214" s="134">
        <f t="shared" ref="D214:D220" si="27">SUM(E214:M214)</f>
        <v>0</v>
      </c>
      <c r="E214" s="145"/>
      <c r="F214" s="135" t="s">
        <v>487</v>
      </c>
      <c r="G214" s="145"/>
      <c r="H214" s="145"/>
      <c r="I214" s="145"/>
      <c r="J214" s="145"/>
      <c r="K214" s="145"/>
      <c r="L214" s="145"/>
      <c r="M214" s="145"/>
    </row>
    <row r="215" spans="1:13" s="136" customFormat="1" ht="12.75">
      <c r="B215" s="132">
        <v>27</v>
      </c>
      <c r="C215" s="133" t="s">
        <v>182</v>
      </c>
      <c r="D215" s="134">
        <f t="shared" si="27"/>
        <v>0</v>
      </c>
      <c r="E215" s="145"/>
      <c r="F215" s="135" t="s">
        <v>487</v>
      </c>
      <c r="G215" s="145"/>
      <c r="H215" s="145"/>
      <c r="I215" s="145"/>
      <c r="J215" s="145"/>
      <c r="K215" s="145"/>
      <c r="L215" s="145"/>
      <c r="M215" s="145"/>
    </row>
    <row r="216" spans="1:13" s="136" customFormat="1" ht="12.75">
      <c r="B216" s="132">
        <v>60</v>
      </c>
      <c r="C216" s="133" t="s">
        <v>190</v>
      </c>
      <c r="D216" s="134">
        <f t="shared" si="27"/>
        <v>0</v>
      </c>
      <c r="E216" s="145"/>
      <c r="F216" s="135" t="s">
        <v>487</v>
      </c>
      <c r="G216" s="145"/>
      <c r="H216" s="145"/>
      <c r="I216" s="145"/>
      <c r="J216" s="145"/>
      <c r="K216" s="145"/>
      <c r="L216" s="145"/>
      <c r="M216" s="145"/>
    </row>
    <row r="217" spans="1:13" s="136" customFormat="1" ht="12.75">
      <c r="A217" s="133"/>
      <c r="B217" s="132">
        <v>72</v>
      </c>
      <c r="C217" s="133" t="s">
        <v>700</v>
      </c>
      <c r="D217" s="134">
        <f t="shared" si="27"/>
        <v>0</v>
      </c>
      <c r="E217" s="145"/>
      <c r="F217" s="135" t="s">
        <v>487</v>
      </c>
      <c r="G217" s="145"/>
      <c r="H217" s="145"/>
      <c r="I217" s="145"/>
      <c r="J217" s="145"/>
      <c r="K217" s="145"/>
      <c r="L217" s="145"/>
      <c r="M217" s="145"/>
    </row>
    <row r="218" spans="1:13" s="136" customFormat="1" ht="12.75">
      <c r="B218" s="132">
        <v>83</v>
      </c>
      <c r="C218" s="133" t="s">
        <v>124</v>
      </c>
      <c r="D218" s="134">
        <f t="shared" si="27"/>
        <v>0</v>
      </c>
      <c r="E218" s="145"/>
      <c r="F218" s="135" t="s">
        <v>487</v>
      </c>
      <c r="G218" s="135" t="s">
        <v>487</v>
      </c>
      <c r="H218" s="135" t="s">
        <v>487</v>
      </c>
      <c r="I218" s="135" t="s">
        <v>487</v>
      </c>
      <c r="J218" s="135" t="s">
        <v>487</v>
      </c>
      <c r="K218" s="145"/>
      <c r="L218" s="135" t="s">
        <v>487</v>
      </c>
      <c r="M218" s="135" t="s">
        <v>487</v>
      </c>
    </row>
    <row r="219" spans="1:13" s="136" customFormat="1" ht="12.75">
      <c r="B219" s="132">
        <v>89</v>
      </c>
      <c r="C219" s="133" t="s">
        <v>563</v>
      </c>
      <c r="D219" s="134">
        <f t="shared" si="27"/>
        <v>0</v>
      </c>
      <c r="E219" s="144"/>
      <c r="F219" s="135" t="s">
        <v>487</v>
      </c>
      <c r="G219" s="153" t="s">
        <v>487</v>
      </c>
      <c r="H219" s="156" t="s">
        <v>487</v>
      </c>
      <c r="I219" s="153" t="s">
        <v>487</v>
      </c>
      <c r="J219" s="153" t="s">
        <v>487</v>
      </c>
      <c r="K219" s="153" t="s">
        <v>487</v>
      </c>
      <c r="L219" s="153" t="s">
        <v>487</v>
      </c>
    </row>
    <row r="220" spans="1:13" s="136" customFormat="1" ht="12.75">
      <c r="B220" s="132">
        <v>98</v>
      </c>
      <c r="C220" s="133" t="s">
        <v>127</v>
      </c>
      <c r="D220" s="134">
        <f t="shared" si="27"/>
        <v>2455612.2799999998</v>
      </c>
      <c r="E220" s="145">
        <v>166925.04</v>
      </c>
      <c r="F220" s="135" t="s">
        <v>487</v>
      </c>
      <c r="G220" s="145"/>
      <c r="H220" s="145">
        <v>1133839.54</v>
      </c>
      <c r="I220" s="145">
        <v>491058.19</v>
      </c>
      <c r="J220" s="145">
        <v>471590.83</v>
      </c>
      <c r="K220" s="145">
        <v>128781.05</v>
      </c>
      <c r="L220" s="145">
        <v>63417.63</v>
      </c>
      <c r="M220" s="145"/>
    </row>
    <row r="221" spans="1:13" s="136" customFormat="1" ht="15">
      <c r="B221" s="132">
        <v>99</v>
      </c>
      <c r="C221" s="133" t="s">
        <v>442</v>
      </c>
      <c r="D221" s="119">
        <f>SUM(E221:F221)</f>
        <v>0</v>
      </c>
      <c r="E221" s="119"/>
      <c r="F221" s="119"/>
      <c r="G221" s="137" t="s">
        <v>487</v>
      </c>
      <c r="H221" s="137" t="s">
        <v>487</v>
      </c>
      <c r="I221" s="137" t="s">
        <v>487</v>
      </c>
      <c r="J221" s="137" t="s">
        <v>487</v>
      </c>
      <c r="K221" s="137" t="s">
        <v>487</v>
      </c>
      <c r="L221" s="137" t="s">
        <v>487</v>
      </c>
      <c r="M221" s="137" t="s">
        <v>487</v>
      </c>
    </row>
    <row r="222" spans="1:13" s="140" customFormat="1" ht="15">
      <c r="A222" s="136"/>
      <c r="B222" s="146"/>
      <c r="C222" s="122" t="s">
        <v>489</v>
      </c>
      <c r="D222" s="139">
        <f t="shared" ref="D222:M222" si="28">SUM(D214:D221)</f>
        <v>2455612.2799999998</v>
      </c>
      <c r="E222" s="139">
        <f t="shared" si="28"/>
        <v>166925.04</v>
      </c>
      <c r="F222" s="139">
        <f t="shared" si="28"/>
        <v>0</v>
      </c>
      <c r="G222" s="139">
        <f t="shared" si="28"/>
        <v>0</v>
      </c>
      <c r="H222" s="139">
        <f t="shared" si="28"/>
        <v>1133839.54</v>
      </c>
      <c r="I222" s="139">
        <f t="shared" si="28"/>
        <v>491058.19</v>
      </c>
      <c r="J222" s="139">
        <f t="shared" si="28"/>
        <v>471590.83</v>
      </c>
      <c r="K222" s="139">
        <f t="shared" si="28"/>
        <v>128781.05</v>
      </c>
      <c r="L222" s="139">
        <f t="shared" si="28"/>
        <v>63417.63</v>
      </c>
      <c r="M222" s="139">
        <f t="shared" si="28"/>
        <v>0</v>
      </c>
    </row>
    <row r="223" spans="1:13" s="136" customFormat="1" ht="12.75">
      <c r="A223" s="140"/>
      <c r="B223" s="132"/>
      <c r="C223" s="133"/>
      <c r="D223" s="133"/>
      <c r="E223" s="133"/>
      <c r="F223" s="133"/>
      <c r="G223" s="133"/>
      <c r="H223" s="133"/>
      <c r="I223" s="133"/>
      <c r="J223" s="133"/>
      <c r="K223" s="133"/>
      <c r="L223" s="133"/>
      <c r="M223" s="133"/>
    </row>
    <row r="224" spans="1:13" s="136" customFormat="1" ht="12.75">
      <c r="B224" s="132"/>
      <c r="C224" s="133"/>
      <c r="D224" s="133"/>
      <c r="E224" s="133"/>
      <c r="F224" s="133"/>
      <c r="G224" s="133"/>
      <c r="H224" s="133"/>
      <c r="I224" s="133"/>
      <c r="J224" s="133"/>
      <c r="K224" s="133"/>
      <c r="L224" s="133"/>
      <c r="M224" s="133"/>
    </row>
    <row r="225" spans="1:13" s="136" customFormat="1" ht="12.75">
      <c r="B225" s="149" t="s">
        <v>497</v>
      </c>
      <c r="C225" s="133"/>
      <c r="D225" s="133"/>
      <c r="E225" s="133"/>
      <c r="F225" s="133"/>
      <c r="G225" s="133"/>
      <c r="H225" s="133"/>
      <c r="I225" s="143" t="s">
        <v>444</v>
      </c>
      <c r="J225" s="133"/>
      <c r="K225" s="133"/>
      <c r="L225" s="133"/>
      <c r="M225" s="133"/>
    </row>
    <row r="226" spans="1:13" s="136" customFormat="1" ht="12.75">
      <c r="B226" s="132"/>
      <c r="C226" s="133"/>
      <c r="D226" s="133"/>
      <c r="E226" s="143" t="s">
        <v>471</v>
      </c>
      <c r="F226" s="143" t="s">
        <v>472</v>
      </c>
      <c r="G226" s="143" t="s">
        <v>473</v>
      </c>
      <c r="H226" s="143" t="s">
        <v>474</v>
      </c>
      <c r="I226" s="143" t="s">
        <v>475</v>
      </c>
      <c r="J226" s="129" t="s">
        <v>476</v>
      </c>
      <c r="K226" s="143" t="s">
        <v>477</v>
      </c>
      <c r="L226" s="133"/>
      <c r="M226" s="143" t="s">
        <v>478</v>
      </c>
    </row>
    <row r="227" spans="1:13" s="136" customFormat="1" ht="12.75">
      <c r="B227" s="132"/>
      <c r="C227" s="143" t="s">
        <v>479</v>
      </c>
      <c r="D227" s="143" t="s">
        <v>480</v>
      </c>
      <c r="E227" s="143" t="s">
        <v>481</v>
      </c>
      <c r="F227" s="143" t="s">
        <v>481</v>
      </c>
      <c r="G227" s="143" t="s">
        <v>482</v>
      </c>
      <c r="H227" s="143" t="s">
        <v>482</v>
      </c>
      <c r="I227" s="143" t="s">
        <v>483</v>
      </c>
      <c r="J227" s="129" t="s">
        <v>484</v>
      </c>
      <c r="K227" s="143" t="s">
        <v>485</v>
      </c>
      <c r="L227" s="143" t="s">
        <v>457</v>
      </c>
      <c r="M227" s="143" t="s">
        <v>486</v>
      </c>
    </row>
    <row r="228" spans="1:13" s="136" customFormat="1" ht="12.75">
      <c r="B228" s="132"/>
      <c r="C228" s="133"/>
      <c r="D228" s="133"/>
      <c r="E228" s="143" t="str">
        <f>"(0)"</f>
        <v>(0)</v>
      </c>
      <c r="F228" s="143" t="str">
        <f>"(1)"</f>
        <v>(1)</v>
      </c>
      <c r="G228" s="143" t="str">
        <f>"(2)"</f>
        <v>(2)</v>
      </c>
      <c r="H228" s="143" t="str">
        <f>"(3)"</f>
        <v>(3)</v>
      </c>
      <c r="I228" s="143" t="str">
        <f>"(4)"</f>
        <v>(4)</v>
      </c>
      <c r="J228" s="143" t="str">
        <f>"(5)"</f>
        <v>(5)</v>
      </c>
      <c r="K228" s="143" t="str">
        <f>"(7)"</f>
        <v>(7)</v>
      </c>
      <c r="L228" s="143" t="str">
        <f>"(8)"</f>
        <v>(8)</v>
      </c>
      <c r="M228" s="143" t="str">
        <f>"(9)"</f>
        <v>(9)</v>
      </c>
    </row>
    <row r="229" spans="1:13" s="136" customFormat="1" ht="12.75">
      <c r="B229" s="132">
        <v>21</v>
      </c>
      <c r="C229" s="133" t="s">
        <v>175</v>
      </c>
      <c r="D229" s="134">
        <f t="shared" ref="D229:D234" si="29">SUM(E229:M229)</f>
        <v>348025.26</v>
      </c>
      <c r="E229" s="145">
        <v>6960.64</v>
      </c>
      <c r="F229" s="135" t="s">
        <v>487</v>
      </c>
      <c r="G229" s="145"/>
      <c r="H229" s="145">
        <v>188533.94</v>
      </c>
      <c r="I229" s="145">
        <v>88748.36</v>
      </c>
      <c r="J229" s="145">
        <v>799.77</v>
      </c>
      <c r="K229" s="145">
        <v>54279.38</v>
      </c>
      <c r="L229" s="145">
        <v>8703.17</v>
      </c>
      <c r="M229" s="145"/>
    </row>
    <row r="230" spans="1:13" s="136" customFormat="1" ht="12.75">
      <c r="B230" s="132">
        <v>27</v>
      </c>
      <c r="C230" s="133" t="s">
        <v>182</v>
      </c>
      <c r="D230" s="134">
        <f t="shared" si="29"/>
        <v>0</v>
      </c>
      <c r="E230" s="145"/>
      <c r="F230" s="135" t="s">
        <v>487</v>
      </c>
      <c r="G230" s="145"/>
      <c r="H230" s="145"/>
      <c r="I230" s="145"/>
      <c r="J230" s="145"/>
      <c r="K230" s="145"/>
      <c r="L230" s="145"/>
      <c r="M230" s="145"/>
    </row>
    <row r="231" spans="1:13" s="136" customFormat="1" ht="12.75">
      <c r="B231" s="132">
        <v>60</v>
      </c>
      <c r="C231" s="133" t="s">
        <v>190</v>
      </c>
      <c r="D231" s="134">
        <f t="shared" si="29"/>
        <v>0</v>
      </c>
      <c r="E231" s="145"/>
      <c r="F231" s="135" t="s">
        <v>487</v>
      </c>
      <c r="G231" s="145"/>
      <c r="H231" s="145"/>
      <c r="I231" s="145"/>
      <c r="J231" s="145"/>
      <c r="K231" s="145"/>
      <c r="L231" s="145"/>
      <c r="M231" s="145"/>
    </row>
    <row r="232" spans="1:13" s="136" customFormat="1" ht="12.75">
      <c r="B232" s="132">
        <v>83</v>
      </c>
      <c r="C232" s="133" t="s">
        <v>124</v>
      </c>
      <c r="D232" s="134">
        <f t="shared" si="29"/>
        <v>0</v>
      </c>
      <c r="E232" s="145"/>
      <c r="F232" s="135" t="s">
        <v>487</v>
      </c>
      <c r="G232" s="135" t="s">
        <v>487</v>
      </c>
      <c r="H232" s="135" t="s">
        <v>487</v>
      </c>
      <c r="I232" s="135" t="s">
        <v>487</v>
      </c>
      <c r="J232" s="135" t="s">
        <v>487</v>
      </c>
      <c r="K232" s="145"/>
      <c r="L232" s="135" t="s">
        <v>487</v>
      </c>
      <c r="M232" s="135" t="s">
        <v>487</v>
      </c>
    </row>
    <row r="233" spans="1:13" s="136" customFormat="1" ht="12.75">
      <c r="B233" s="132">
        <v>89</v>
      </c>
      <c r="C233" s="133" t="s">
        <v>563</v>
      </c>
      <c r="D233" s="134">
        <f t="shared" si="29"/>
        <v>0</v>
      </c>
      <c r="E233" s="144"/>
      <c r="F233" s="135" t="s">
        <v>487</v>
      </c>
      <c r="G233" s="153" t="s">
        <v>487</v>
      </c>
      <c r="H233" s="156" t="s">
        <v>487</v>
      </c>
      <c r="I233" s="153" t="s">
        <v>487</v>
      </c>
      <c r="J233" s="153" t="s">
        <v>487</v>
      </c>
      <c r="K233" s="153" t="s">
        <v>487</v>
      </c>
      <c r="L233" s="153" t="s">
        <v>487</v>
      </c>
    </row>
    <row r="234" spans="1:13" s="136" customFormat="1" ht="12.75">
      <c r="B234" s="132">
        <v>98</v>
      </c>
      <c r="C234" s="133" t="s">
        <v>127</v>
      </c>
      <c r="D234" s="134">
        <f t="shared" si="29"/>
        <v>0</v>
      </c>
      <c r="E234" s="145"/>
      <c r="F234" s="135" t="s">
        <v>487</v>
      </c>
      <c r="G234" s="145"/>
      <c r="H234" s="145"/>
      <c r="I234" s="145"/>
      <c r="J234" s="145"/>
      <c r="K234" s="145"/>
      <c r="L234" s="145"/>
      <c r="M234" s="145"/>
    </row>
    <row r="235" spans="1:13" s="136" customFormat="1" ht="15">
      <c r="B235" s="132">
        <v>99</v>
      </c>
      <c r="C235" s="133" t="s">
        <v>442</v>
      </c>
      <c r="D235" s="119">
        <f>SUM(E235:F235)</f>
        <v>0</v>
      </c>
      <c r="E235" s="119"/>
      <c r="F235" s="119"/>
      <c r="G235" s="137" t="s">
        <v>487</v>
      </c>
      <c r="H235" s="137" t="s">
        <v>487</v>
      </c>
      <c r="I235" s="137" t="s">
        <v>487</v>
      </c>
      <c r="J235" s="137" t="s">
        <v>487</v>
      </c>
      <c r="K235" s="137" t="s">
        <v>487</v>
      </c>
      <c r="L235" s="137" t="s">
        <v>487</v>
      </c>
      <c r="M235" s="137" t="s">
        <v>487</v>
      </c>
    </row>
    <row r="236" spans="1:13" s="140" customFormat="1" ht="15">
      <c r="A236" s="136"/>
      <c r="B236" s="146"/>
      <c r="C236" s="122" t="s">
        <v>489</v>
      </c>
      <c r="D236" s="139">
        <f t="shared" ref="D236:M236" si="30">SUM(D229:D235)</f>
        <v>348025.26</v>
      </c>
      <c r="E236" s="139">
        <f t="shared" si="30"/>
        <v>6960.64</v>
      </c>
      <c r="F236" s="139">
        <f t="shared" si="30"/>
        <v>0</v>
      </c>
      <c r="G236" s="139">
        <f t="shared" si="30"/>
        <v>0</v>
      </c>
      <c r="H236" s="139">
        <f t="shared" si="30"/>
        <v>188533.94</v>
      </c>
      <c r="I236" s="139">
        <f t="shared" si="30"/>
        <v>88748.36</v>
      </c>
      <c r="J236" s="139">
        <f t="shared" si="30"/>
        <v>799.77</v>
      </c>
      <c r="K236" s="139">
        <f t="shared" si="30"/>
        <v>54279.38</v>
      </c>
      <c r="L236" s="139">
        <f t="shared" si="30"/>
        <v>8703.17</v>
      </c>
      <c r="M236" s="139">
        <f t="shared" si="30"/>
        <v>0</v>
      </c>
    </row>
    <row r="237" spans="1:13" s="136" customFormat="1" ht="12.75">
      <c r="A237" s="140"/>
      <c r="B237" s="151"/>
      <c r="C237" s="133"/>
      <c r="D237" s="133"/>
      <c r="E237" s="133"/>
      <c r="F237" s="133"/>
      <c r="G237" s="133"/>
      <c r="H237" s="133"/>
      <c r="I237" s="133"/>
      <c r="J237" s="133"/>
      <c r="K237" s="133"/>
      <c r="L237" s="133"/>
      <c r="M237" s="133"/>
    </row>
    <row r="238" spans="1:13" s="136" customFormat="1" ht="12.75">
      <c r="B238" s="132"/>
      <c r="C238" s="133"/>
      <c r="D238" s="133"/>
      <c r="E238" s="133"/>
      <c r="F238" s="133"/>
      <c r="G238" s="133"/>
      <c r="H238" s="133"/>
      <c r="I238" s="133"/>
      <c r="J238" s="133"/>
      <c r="K238" s="133"/>
      <c r="L238" s="133"/>
      <c r="M238" s="133"/>
    </row>
    <row r="239" spans="1:13" s="136" customFormat="1" ht="12.75">
      <c r="B239" s="149" t="s">
        <v>586</v>
      </c>
      <c r="C239" s="133"/>
      <c r="D239" s="133"/>
      <c r="E239" s="133"/>
      <c r="F239" s="133"/>
      <c r="G239" s="133"/>
      <c r="H239" s="133"/>
      <c r="I239" s="143" t="s">
        <v>444</v>
      </c>
      <c r="J239" s="133"/>
      <c r="K239" s="133"/>
      <c r="L239" s="133"/>
      <c r="M239" s="133"/>
    </row>
    <row r="240" spans="1:13" s="136" customFormat="1" ht="12.75">
      <c r="B240" s="132"/>
      <c r="C240" s="133"/>
      <c r="D240" s="133"/>
      <c r="E240" s="143" t="s">
        <v>471</v>
      </c>
      <c r="F240" s="143" t="s">
        <v>472</v>
      </c>
      <c r="G240" s="143" t="s">
        <v>473</v>
      </c>
      <c r="H240" s="143" t="s">
        <v>474</v>
      </c>
      <c r="I240" s="143" t="s">
        <v>475</v>
      </c>
      <c r="J240" s="129" t="s">
        <v>476</v>
      </c>
      <c r="K240" s="143" t="s">
        <v>477</v>
      </c>
      <c r="L240" s="133"/>
      <c r="M240" s="143" t="s">
        <v>478</v>
      </c>
    </row>
    <row r="241" spans="1:13" s="136" customFormat="1" ht="12.75">
      <c r="B241" s="132"/>
      <c r="C241" s="143" t="s">
        <v>479</v>
      </c>
      <c r="D241" s="143" t="s">
        <v>480</v>
      </c>
      <c r="E241" s="143" t="s">
        <v>481</v>
      </c>
      <c r="F241" s="143" t="s">
        <v>481</v>
      </c>
      <c r="G241" s="143" t="s">
        <v>482</v>
      </c>
      <c r="H241" s="143" t="s">
        <v>482</v>
      </c>
      <c r="I241" s="143" t="s">
        <v>483</v>
      </c>
      <c r="J241" s="129" t="s">
        <v>484</v>
      </c>
      <c r="K241" s="143" t="s">
        <v>485</v>
      </c>
      <c r="L241" s="143" t="s">
        <v>457</v>
      </c>
      <c r="M241" s="143" t="s">
        <v>486</v>
      </c>
    </row>
    <row r="242" spans="1:13" s="136" customFormat="1" ht="12.75">
      <c r="B242" s="132"/>
      <c r="C242" s="133"/>
      <c r="D242" s="133"/>
      <c r="E242" s="143" t="str">
        <f>"(0)"</f>
        <v>(0)</v>
      </c>
      <c r="F242" s="143" t="str">
        <f>"(1)"</f>
        <v>(1)</v>
      </c>
      <c r="G242" s="143" t="str">
        <f>"(2)"</f>
        <v>(2)</v>
      </c>
      <c r="H242" s="143" t="str">
        <f>"(3)"</f>
        <v>(3)</v>
      </c>
      <c r="I242" s="143" t="str">
        <f>"(4)"</f>
        <v>(4)</v>
      </c>
      <c r="J242" s="143" t="str">
        <f>"(5)"</f>
        <v>(5)</v>
      </c>
      <c r="K242" s="143" t="str">
        <f>"(7)"</f>
        <v>(7)</v>
      </c>
      <c r="L242" s="143" t="str">
        <f>"(8)"</f>
        <v>(8)</v>
      </c>
      <c r="M242" s="143" t="str">
        <f>"(9)"</f>
        <v>(9)</v>
      </c>
    </row>
    <row r="243" spans="1:13" s="136" customFormat="1" ht="12.75">
      <c r="B243" s="132">
        <v>21</v>
      </c>
      <c r="C243" s="133" t="s">
        <v>175</v>
      </c>
      <c r="D243" s="134">
        <f t="shared" ref="D243:D248" si="31">SUM(E243:M243)</f>
        <v>0</v>
      </c>
      <c r="E243" s="145"/>
      <c r="F243" s="135" t="s">
        <v>487</v>
      </c>
      <c r="G243" s="145"/>
      <c r="H243" s="145"/>
      <c r="I243" s="145"/>
      <c r="J243" s="145"/>
      <c r="K243" s="145"/>
      <c r="L243" s="145"/>
      <c r="M243" s="145"/>
    </row>
    <row r="244" spans="1:13" s="136" customFormat="1" ht="12.75">
      <c r="B244" s="132">
        <v>27</v>
      </c>
      <c r="C244" s="133" t="s">
        <v>182</v>
      </c>
      <c r="D244" s="134">
        <f t="shared" si="31"/>
        <v>0</v>
      </c>
      <c r="E244" s="145"/>
      <c r="F244" s="135" t="s">
        <v>487</v>
      </c>
      <c r="G244" s="145"/>
      <c r="H244" s="145"/>
      <c r="I244" s="145"/>
      <c r="J244" s="145"/>
      <c r="K244" s="145"/>
      <c r="L244" s="145"/>
      <c r="M244" s="145"/>
    </row>
    <row r="245" spans="1:13" s="136" customFormat="1" ht="12.75">
      <c r="B245" s="132">
        <v>60</v>
      </c>
      <c r="C245" s="133" t="s">
        <v>190</v>
      </c>
      <c r="D245" s="134">
        <f t="shared" si="31"/>
        <v>0</v>
      </c>
      <c r="E245" s="145"/>
      <c r="F245" s="135" t="s">
        <v>487</v>
      </c>
      <c r="G245" s="145"/>
      <c r="H245" s="145"/>
      <c r="I245" s="145"/>
      <c r="J245" s="145"/>
      <c r="K245" s="145"/>
      <c r="L245" s="145"/>
      <c r="M245" s="145"/>
    </row>
    <row r="246" spans="1:13" s="136" customFormat="1" ht="12.75">
      <c r="B246" s="132">
        <v>83</v>
      </c>
      <c r="C246" s="133" t="s">
        <v>124</v>
      </c>
      <c r="D246" s="134">
        <f t="shared" si="31"/>
        <v>0</v>
      </c>
      <c r="E246" s="145"/>
      <c r="F246" s="135" t="s">
        <v>487</v>
      </c>
      <c r="G246" s="135" t="s">
        <v>487</v>
      </c>
      <c r="H246" s="135" t="s">
        <v>487</v>
      </c>
      <c r="I246" s="135" t="s">
        <v>487</v>
      </c>
      <c r="J246" s="135" t="s">
        <v>487</v>
      </c>
      <c r="K246" s="145"/>
      <c r="L246" s="135" t="s">
        <v>487</v>
      </c>
      <c r="M246" s="135" t="s">
        <v>487</v>
      </c>
    </row>
    <row r="247" spans="1:13" s="136" customFormat="1" ht="12.75">
      <c r="B247" s="132">
        <v>89</v>
      </c>
      <c r="C247" s="133" t="s">
        <v>563</v>
      </c>
      <c r="D247" s="134">
        <f t="shared" si="31"/>
        <v>0</v>
      </c>
      <c r="E247" s="144"/>
      <c r="F247" s="135" t="s">
        <v>487</v>
      </c>
      <c r="G247" s="153" t="s">
        <v>487</v>
      </c>
      <c r="H247" s="156" t="s">
        <v>487</v>
      </c>
      <c r="I247" s="153" t="s">
        <v>487</v>
      </c>
      <c r="J247" s="153" t="s">
        <v>487</v>
      </c>
      <c r="K247" s="153" t="s">
        <v>487</v>
      </c>
      <c r="L247" s="153" t="s">
        <v>487</v>
      </c>
    </row>
    <row r="248" spans="1:13" s="136" customFormat="1" ht="12.75">
      <c r="B248" s="132">
        <v>98</v>
      </c>
      <c r="C248" s="133" t="s">
        <v>127</v>
      </c>
      <c r="D248" s="134">
        <f t="shared" si="31"/>
        <v>0</v>
      </c>
      <c r="E248" s="145"/>
      <c r="F248" s="135" t="s">
        <v>487</v>
      </c>
      <c r="G248" s="145"/>
      <c r="H248" s="145"/>
      <c r="I248" s="145"/>
      <c r="J248" s="145"/>
      <c r="K248" s="145"/>
      <c r="L248" s="145"/>
      <c r="M248" s="145"/>
    </row>
    <row r="249" spans="1:13" s="136" customFormat="1" ht="15">
      <c r="B249" s="132">
        <v>99</v>
      </c>
      <c r="C249" s="133" t="s">
        <v>442</v>
      </c>
      <c r="D249" s="119">
        <f>SUM(E249:F249)</f>
        <v>0</v>
      </c>
      <c r="E249" s="119"/>
      <c r="F249" s="119"/>
      <c r="G249" s="137" t="s">
        <v>487</v>
      </c>
      <c r="H249" s="137" t="s">
        <v>487</v>
      </c>
      <c r="I249" s="137" t="s">
        <v>487</v>
      </c>
      <c r="J249" s="137" t="s">
        <v>487</v>
      </c>
      <c r="K249" s="137" t="s">
        <v>487</v>
      </c>
      <c r="L249" s="137" t="s">
        <v>487</v>
      </c>
      <c r="M249" s="137" t="s">
        <v>487</v>
      </c>
    </row>
    <row r="250" spans="1:13" s="140" customFormat="1" ht="15">
      <c r="A250" s="136"/>
      <c r="B250" s="146"/>
      <c r="C250" s="122" t="s">
        <v>489</v>
      </c>
      <c r="D250" s="139">
        <f t="shared" ref="D250:M250" si="32">SUM(D243:D249)</f>
        <v>0</v>
      </c>
      <c r="E250" s="139">
        <f t="shared" si="32"/>
        <v>0</v>
      </c>
      <c r="F250" s="139">
        <f t="shared" si="32"/>
        <v>0</v>
      </c>
      <c r="G250" s="139">
        <f t="shared" si="32"/>
        <v>0</v>
      </c>
      <c r="H250" s="139">
        <f t="shared" si="32"/>
        <v>0</v>
      </c>
      <c r="I250" s="139">
        <f t="shared" si="32"/>
        <v>0</v>
      </c>
      <c r="J250" s="139">
        <f t="shared" si="32"/>
        <v>0</v>
      </c>
      <c r="K250" s="139">
        <f t="shared" si="32"/>
        <v>0</v>
      </c>
      <c r="L250" s="139">
        <f t="shared" si="32"/>
        <v>0</v>
      </c>
      <c r="M250" s="139">
        <f t="shared" si="32"/>
        <v>0</v>
      </c>
    </row>
    <row r="251" spans="1:13" s="136" customFormat="1" ht="12.75">
      <c r="A251" s="140"/>
      <c r="B251" s="151"/>
      <c r="C251" s="133"/>
      <c r="D251" s="133"/>
      <c r="E251" s="133"/>
      <c r="F251" s="133"/>
      <c r="G251" s="133"/>
      <c r="H251" s="133"/>
      <c r="I251" s="133"/>
      <c r="J251" s="133"/>
      <c r="K251" s="133"/>
      <c r="L251" s="133"/>
      <c r="M251" s="133"/>
    </row>
    <row r="252" spans="1:13" s="136" customFormat="1" ht="12.75">
      <c r="B252" s="132"/>
      <c r="C252" s="133"/>
      <c r="D252" s="133"/>
      <c r="E252" s="133"/>
      <c r="F252" s="133"/>
      <c r="G252" s="133"/>
      <c r="H252" s="133"/>
      <c r="I252" s="133"/>
      <c r="J252" s="133"/>
      <c r="K252" s="133"/>
      <c r="L252" s="133"/>
      <c r="M252" s="133"/>
    </row>
    <row r="253" spans="1:13" s="136" customFormat="1" ht="12.75">
      <c r="B253" s="149" t="s">
        <v>498</v>
      </c>
      <c r="C253" s="133"/>
      <c r="D253" s="133"/>
      <c r="E253" s="133"/>
      <c r="F253" s="133"/>
      <c r="G253" s="133"/>
      <c r="H253" s="133"/>
      <c r="I253" s="143" t="s">
        <v>444</v>
      </c>
      <c r="J253" s="133"/>
      <c r="K253" s="133"/>
      <c r="L253" s="133"/>
      <c r="M253" s="133"/>
    </row>
    <row r="254" spans="1:13" s="136" customFormat="1" ht="12.75">
      <c r="B254" s="132"/>
      <c r="C254" s="133"/>
      <c r="D254" s="133"/>
      <c r="E254" s="143" t="s">
        <v>471</v>
      </c>
      <c r="F254" s="143" t="s">
        <v>472</v>
      </c>
      <c r="G254" s="143" t="s">
        <v>473</v>
      </c>
      <c r="H254" s="143" t="s">
        <v>474</v>
      </c>
      <c r="I254" s="143" t="s">
        <v>475</v>
      </c>
      <c r="J254" s="129" t="s">
        <v>476</v>
      </c>
      <c r="K254" s="143" t="s">
        <v>477</v>
      </c>
      <c r="L254" s="133"/>
      <c r="M254" s="143" t="s">
        <v>478</v>
      </c>
    </row>
    <row r="255" spans="1:13" s="136" customFormat="1" ht="12.75">
      <c r="B255" s="132"/>
      <c r="C255" s="143" t="s">
        <v>479</v>
      </c>
      <c r="D255" s="143" t="s">
        <v>480</v>
      </c>
      <c r="E255" s="143" t="s">
        <v>481</v>
      </c>
      <c r="F255" s="143" t="s">
        <v>481</v>
      </c>
      <c r="G255" s="143" t="s">
        <v>482</v>
      </c>
      <c r="H255" s="143" t="s">
        <v>482</v>
      </c>
      <c r="I255" s="143" t="s">
        <v>483</v>
      </c>
      <c r="J255" s="129" t="s">
        <v>484</v>
      </c>
      <c r="K255" s="143" t="s">
        <v>485</v>
      </c>
      <c r="L255" s="143" t="s">
        <v>457</v>
      </c>
      <c r="M255" s="143" t="s">
        <v>486</v>
      </c>
    </row>
    <row r="256" spans="1:13" s="136" customFormat="1" ht="12.75">
      <c r="B256" s="132"/>
      <c r="C256" s="133"/>
      <c r="D256" s="133"/>
      <c r="E256" s="143" t="str">
        <f>"(0)"</f>
        <v>(0)</v>
      </c>
      <c r="F256" s="143" t="str">
        <f>"(1)"</f>
        <v>(1)</v>
      </c>
      <c r="G256" s="143" t="str">
        <f>"(2)"</f>
        <v>(2)</v>
      </c>
      <c r="H256" s="143" t="str">
        <f>"(3)"</f>
        <v>(3)</v>
      </c>
      <c r="I256" s="143" t="str">
        <f>"(4)"</f>
        <v>(4)</v>
      </c>
      <c r="J256" s="143" t="str">
        <f>"(5)"</f>
        <v>(5)</v>
      </c>
      <c r="K256" s="143" t="str">
        <f>"(7)"</f>
        <v>(7)</v>
      </c>
      <c r="L256" s="143" t="str">
        <f>"(8)"</f>
        <v>(8)</v>
      </c>
      <c r="M256" s="143" t="str">
        <f>"(9)"</f>
        <v>(9)</v>
      </c>
    </row>
    <row r="257" spans="1:13" s="136" customFormat="1" ht="12.75">
      <c r="B257" s="132">
        <v>21</v>
      </c>
      <c r="C257" s="133" t="s">
        <v>175</v>
      </c>
      <c r="D257" s="134">
        <f t="shared" ref="D257:D262" si="33">SUM(E257:M257)</f>
        <v>0</v>
      </c>
      <c r="E257" s="145"/>
      <c r="F257" s="135" t="s">
        <v>487</v>
      </c>
      <c r="G257" s="145"/>
      <c r="H257" s="145"/>
      <c r="I257" s="145"/>
      <c r="J257" s="145"/>
      <c r="K257" s="145"/>
      <c r="L257" s="145"/>
      <c r="M257" s="145"/>
    </row>
    <row r="258" spans="1:13" s="136" customFormat="1" ht="12.75">
      <c r="B258" s="132">
        <v>27</v>
      </c>
      <c r="C258" s="133" t="s">
        <v>182</v>
      </c>
      <c r="D258" s="134">
        <f t="shared" si="33"/>
        <v>0</v>
      </c>
      <c r="E258" s="145"/>
      <c r="F258" s="135" t="s">
        <v>487</v>
      </c>
      <c r="G258" s="145"/>
      <c r="H258" s="145"/>
      <c r="I258" s="145"/>
      <c r="J258" s="145"/>
      <c r="K258" s="145"/>
      <c r="L258" s="145"/>
      <c r="M258" s="145"/>
    </row>
    <row r="259" spans="1:13" s="136" customFormat="1" ht="12.75">
      <c r="B259" s="132">
        <v>60</v>
      </c>
      <c r="C259" s="133" t="s">
        <v>190</v>
      </c>
      <c r="D259" s="134">
        <f t="shared" si="33"/>
        <v>0</v>
      </c>
      <c r="E259" s="145"/>
      <c r="F259" s="135" t="s">
        <v>487</v>
      </c>
      <c r="G259" s="145"/>
      <c r="H259" s="145"/>
      <c r="I259" s="145"/>
      <c r="J259" s="145"/>
      <c r="K259" s="145"/>
      <c r="L259" s="145"/>
      <c r="M259" s="145"/>
    </row>
    <row r="260" spans="1:13" s="136" customFormat="1" ht="12.75">
      <c r="B260" s="132">
        <v>83</v>
      </c>
      <c r="C260" s="133" t="s">
        <v>124</v>
      </c>
      <c r="D260" s="134">
        <f t="shared" si="33"/>
        <v>0</v>
      </c>
      <c r="E260" s="145"/>
      <c r="F260" s="135" t="s">
        <v>487</v>
      </c>
      <c r="G260" s="135" t="s">
        <v>487</v>
      </c>
      <c r="H260" s="135" t="s">
        <v>487</v>
      </c>
      <c r="I260" s="135" t="s">
        <v>487</v>
      </c>
      <c r="J260" s="135" t="s">
        <v>487</v>
      </c>
      <c r="K260" s="145"/>
      <c r="L260" s="135" t="s">
        <v>487</v>
      </c>
      <c r="M260" s="135" t="s">
        <v>487</v>
      </c>
    </row>
    <row r="261" spans="1:13" s="136" customFormat="1" ht="12.75">
      <c r="B261" s="132">
        <v>89</v>
      </c>
      <c r="C261" s="133" t="s">
        <v>563</v>
      </c>
      <c r="D261" s="134">
        <f t="shared" si="33"/>
        <v>0</v>
      </c>
      <c r="E261" s="144"/>
      <c r="F261" s="135" t="s">
        <v>487</v>
      </c>
      <c r="G261" s="153" t="s">
        <v>487</v>
      </c>
      <c r="H261" s="156" t="s">
        <v>487</v>
      </c>
      <c r="I261" s="153" t="s">
        <v>487</v>
      </c>
      <c r="J261" s="153" t="s">
        <v>487</v>
      </c>
      <c r="K261" s="153" t="s">
        <v>487</v>
      </c>
      <c r="L261" s="153" t="s">
        <v>487</v>
      </c>
    </row>
    <row r="262" spans="1:13" s="136" customFormat="1" ht="12.75">
      <c r="B262" s="132">
        <v>98</v>
      </c>
      <c r="C262" s="133" t="s">
        <v>127</v>
      </c>
      <c r="D262" s="134">
        <f t="shared" si="33"/>
        <v>0</v>
      </c>
      <c r="E262" s="145"/>
      <c r="F262" s="135" t="s">
        <v>487</v>
      </c>
      <c r="G262" s="145"/>
      <c r="H262" s="145"/>
      <c r="I262" s="145"/>
      <c r="J262" s="145"/>
      <c r="K262" s="145"/>
      <c r="L262" s="145"/>
      <c r="M262" s="145"/>
    </row>
    <row r="263" spans="1:13" s="136" customFormat="1" ht="15">
      <c r="B263" s="132">
        <v>99</v>
      </c>
      <c r="C263" s="133" t="s">
        <v>442</v>
      </c>
      <c r="D263" s="119">
        <f>SUM(E263:F263)</f>
        <v>0</v>
      </c>
      <c r="E263" s="119"/>
      <c r="F263" s="119"/>
      <c r="G263" s="137" t="s">
        <v>487</v>
      </c>
      <c r="H263" s="137" t="s">
        <v>487</v>
      </c>
      <c r="I263" s="137" t="s">
        <v>487</v>
      </c>
      <c r="J263" s="137" t="s">
        <v>487</v>
      </c>
      <c r="K263" s="137" t="s">
        <v>487</v>
      </c>
      <c r="L263" s="137" t="s">
        <v>487</v>
      </c>
      <c r="M263" s="137" t="s">
        <v>487</v>
      </c>
    </row>
    <row r="264" spans="1:13" s="140" customFormat="1" ht="15">
      <c r="A264" s="136"/>
      <c r="B264" s="146"/>
      <c r="C264" s="122" t="s">
        <v>489</v>
      </c>
      <c r="D264" s="139">
        <f>SUM(D257:D263)</f>
        <v>0</v>
      </c>
      <c r="E264" s="139">
        <f>SUM(E257:E263)</f>
        <v>0</v>
      </c>
      <c r="F264" s="139">
        <f>SUM(F263)</f>
        <v>0</v>
      </c>
      <c r="G264" s="139">
        <f t="shared" ref="G264:M264" si="34">SUM(G257:G263)</f>
        <v>0</v>
      </c>
      <c r="H264" s="139">
        <f t="shared" si="34"/>
        <v>0</v>
      </c>
      <c r="I264" s="139">
        <f t="shared" si="34"/>
        <v>0</v>
      </c>
      <c r="J264" s="139">
        <f t="shared" si="34"/>
        <v>0</v>
      </c>
      <c r="K264" s="139">
        <f t="shared" si="34"/>
        <v>0</v>
      </c>
      <c r="L264" s="139">
        <f t="shared" si="34"/>
        <v>0</v>
      </c>
      <c r="M264" s="139">
        <f t="shared" si="34"/>
        <v>0</v>
      </c>
    </row>
    <row r="265" spans="1:13" s="136" customFormat="1" ht="12.75">
      <c r="A265" s="140"/>
      <c r="B265" s="151"/>
      <c r="C265" s="133"/>
      <c r="D265" s="133"/>
      <c r="E265" s="133"/>
      <c r="F265" s="133"/>
      <c r="G265" s="133"/>
      <c r="H265" s="133"/>
      <c r="I265" s="133"/>
      <c r="J265" s="133"/>
      <c r="K265" s="133"/>
      <c r="L265" s="133"/>
      <c r="M265" s="133"/>
    </row>
    <row r="266" spans="1:13" s="136" customFormat="1" ht="12.75">
      <c r="B266" s="132"/>
      <c r="C266" s="133"/>
      <c r="D266" s="133"/>
      <c r="E266" s="133"/>
      <c r="F266" s="133"/>
      <c r="G266" s="133"/>
      <c r="H266" s="133"/>
      <c r="I266" s="133"/>
      <c r="J266" s="133"/>
      <c r="K266" s="133"/>
      <c r="L266" s="133"/>
      <c r="M266" s="133"/>
    </row>
    <row r="267" spans="1:13" s="136" customFormat="1" ht="12.75">
      <c r="B267" s="149" t="s">
        <v>587</v>
      </c>
      <c r="C267" s="133"/>
      <c r="D267" s="133"/>
      <c r="E267" s="133"/>
      <c r="F267" s="133"/>
      <c r="G267" s="133"/>
      <c r="H267" s="133"/>
      <c r="I267" s="143" t="s">
        <v>444</v>
      </c>
      <c r="J267" s="133"/>
      <c r="K267" s="133"/>
      <c r="L267" s="133"/>
      <c r="M267" s="133"/>
    </row>
    <row r="268" spans="1:13" s="136" customFormat="1" ht="12.75">
      <c r="B268" s="132"/>
      <c r="C268" s="133"/>
      <c r="D268" s="133"/>
      <c r="E268" s="143" t="s">
        <v>471</v>
      </c>
      <c r="F268" s="143" t="s">
        <v>472</v>
      </c>
      <c r="G268" s="143" t="s">
        <v>473</v>
      </c>
      <c r="H268" s="143" t="s">
        <v>474</v>
      </c>
      <c r="I268" s="143" t="s">
        <v>475</v>
      </c>
      <c r="J268" s="129" t="s">
        <v>476</v>
      </c>
      <c r="K268" s="143" t="s">
        <v>477</v>
      </c>
      <c r="L268" s="133"/>
      <c r="M268" s="143" t="s">
        <v>478</v>
      </c>
    </row>
    <row r="269" spans="1:13" s="136" customFormat="1" ht="12.75">
      <c r="B269" s="132"/>
      <c r="C269" s="143" t="s">
        <v>479</v>
      </c>
      <c r="D269" s="143" t="s">
        <v>480</v>
      </c>
      <c r="E269" s="143" t="s">
        <v>481</v>
      </c>
      <c r="F269" s="143" t="s">
        <v>481</v>
      </c>
      <c r="G269" s="143" t="s">
        <v>482</v>
      </c>
      <c r="H269" s="143" t="s">
        <v>482</v>
      </c>
      <c r="I269" s="143" t="s">
        <v>483</v>
      </c>
      <c r="J269" s="129" t="s">
        <v>484</v>
      </c>
      <c r="K269" s="143" t="s">
        <v>485</v>
      </c>
      <c r="L269" s="143" t="s">
        <v>457</v>
      </c>
      <c r="M269" s="143" t="s">
        <v>486</v>
      </c>
    </row>
    <row r="270" spans="1:13" s="136" customFormat="1" ht="12.75">
      <c r="B270" s="132"/>
      <c r="C270" s="133"/>
      <c r="D270" s="133"/>
      <c r="E270" s="143" t="str">
        <f>"(0)"</f>
        <v>(0)</v>
      </c>
      <c r="F270" s="143" t="str">
        <f>"(1)"</f>
        <v>(1)</v>
      </c>
      <c r="G270" s="143" t="str">
        <f>"(2)"</f>
        <v>(2)</v>
      </c>
      <c r="H270" s="143" t="str">
        <f>"(3)"</f>
        <v>(3)</v>
      </c>
      <c r="I270" s="143" t="str">
        <f>"(4)"</f>
        <v>(4)</v>
      </c>
      <c r="J270" s="143" t="str">
        <f>"(5)"</f>
        <v>(5)</v>
      </c>
      <c r="K270" s="143" t="str">
        <f>"(7)"</f>
        <v>(7)</v>
      </c>
      <c r="L270" s="143" t="str">
        <f>"(8)"</f>
        <v>(8)</v>
      </c>
      <c r="M270" s="143" t="str">
        <f>"(9)"</f>
        <v>(9)</v>
      </c>
    </row>
    <row r="271" spans="1:13" s="136" customFormat="1" ht="12.75">
      <c r="B271" s="132">
        <v>21</v>
      </c>
      <c r="C271" s="133" t="s">
        <v>175</v>
      </c>
      <c r="D271" s="134">
        <f t="shared" ref="D271:D276" si="35">SUM(E271:M271)</f>
        <v>1190636.46</v>
      </c>
      <c r="E271" s="145">
        <v>22543.14</v>
      </c>
      <c r="F271" s="135" t="s">
        <v>487</v>
      </c>
      <c r="G271" s="145">
        <v>51584.24</v>
      </c>
      <c r="H271" s="145">
        <v>112293.6</v>
      </c>
      <c r="I271" s="145">
        <v>66829.240000000005</v>
      </c>
      <c r="J271" s="145">
        <v>531.39</v>
      </c>
      <c r="K271" s="145">
        <v>899151.47</v>
      </c>
      <c r="L271" s="145">
        <v>37703.379999999997</v>
      </c>
      <c r="M271" s="145"/>
    </row>
    <row r="272" spans="1:13" s="136" customFormat="1" ht="12.75">
      <c r="B272" s="132">
        <v>27</v>
      </c>
      <c r="C272" s="133" t="s">
        <v>182</v>
      </c>
      <c r="D272" s="134">
        <f t="shared" si="35"/>
        <v>27548.77</v>
      </c>
      <c r="E272" s="145"/>
      <c r="F272" s="135" t="s">
        <v>487</v>
      </c>
      <c r="G272" s="145">
        <v>20229.71</v>
      </c>
      <c r="H272" s="145"/>
      <c r="I272" s="145">
        <v>7319.06</v>
      </c>
      <c r="J272" s="145"/>
      <c r="K272" s="145"/>
      <c r="L272" s="145"/>
      <c r="M272" s="145"/>
    </row>
    <row r="273" spans="1:13" s="136" customFormat="1" ht="12.75">
      <c r="B273" s="132">
        <v>60</v>
      </c>
      <c r="C273" s="133" t="s">
        <v>190</v>
      </c>
      <c r="D273" s="134">
        <f t="shared" si="35"/>
        <v>0</v>
      </c>
      <c r="E273" s="145"/>
      <c r="F273" s="135" t="s">
        <v>487</v>
      </c>
      <c r="G273" s="145"/>
      <c r="H273" s="145"/>
      <c r="I273" s="145"/>
      <c r="J273" s="145"/>
      <c r="K273" s="145"/>
      <c r="L273" s="145"/>
      <c r="M273" s="145"/>
    </row>
    <row r="274" spans="1:13" s="136" customFormat="1" ht="12.75">
      <c r="B274" s="132">
        <v>83</v>
      </c>
      <c r="C274" s="133" t="s">
        <v>124</v>
      </c>
      <c r="D274" s="134">
        <f t="shared" si="35"/>
        <v>0</v>
      </c>
      <c r="E274" s="145"/>
      <c r="F274" s="135" t="s">
        <v>487</v>
      </c>
      <c r="G274" s="135" t="s">
        <v>487</v>
      </c>
      <c r="H274" s="135" t="s">
        <v>487</v>
      </c>
      <c r="I274" s="135" t="s">
        <v>487</v>
      </c>
      <c r="J274" s="135" t="s">
        <v>487</v>
      </c>
      <c r="K274" s="145"/>
      <c r="L274" s="135" t="s">
        <v>487</v>
      </c>
      <c r="M274" s="135" t="s">
        <v>487</v>
      </c>
    </row>
    <row r="275" spans="1:13" s="136" customFormat="1" ht="12.75">
      <c r="B275" s="132">
        <v>89</v>
      </c>
      <c r="C275" s="133" t="s">
        <v>563</v>
      </c>
      <c r="D275" s="134">
        <f t="shared" si="35"/>
        <v>0</v>
      </c>
      <c r="E275" s="144"/>
      <c r="F275" s="135" t="s">
        <v>487</v>
      </c>
      <c r="G275" s="153" t="s">
        <v>487</v>
      </c>
      <c r="H275" s="156" t="s">
        <v>487</v>
      </c>
      <c r="I275" s="153" t="s">
        <v>487</v>
      </c>
      <c r="J275" s="153" t="s">
        <v>487</v>
      </c>
      <c r="K275" s="153" t="s">
        <v>487</v>
      </c>
      <c r="L275" s="153" t="s">
        <v>487</v>
      </c>
    </row>
    <row r="276" spans="1:13" s="136" customFormat="1" ht="12.75">
      <c r="B276" s="132">
        <v>98</v>
      </c>
      <c r="C276" s="133" t="s">
        <v>127</v>
      </c>
      <c r="D276" s="134">
        <f t="shared" si="35"/>
        <v>0</v>
      </c>
      <c r="E276" s="145"/>
      <c r="F276" s="135" t="s">
        <v>487</v>
      </c>
      <c r="G276" s="145"/>
      <c r="H276" s="145"/>
      <c r="I276" s="145"/>
      <c r="J276" s="145"/>
      <c r="K276" s="145"/>
      <c r="L276" s="145"/>
      <c r="M276" s="145"/>
    </row>
    <row r="277" spans="1:13" s="136" customFormat="1" ht="15">
      <c r="B277" s="132">
        <v>99</v>
      </c>
      <c r="C277" s="133" t="s">
        <v>442</v>
      </c>
      <c r="D277" s="119">
        <f>SUM(E277:F277)</f>
        <v>0</v>
      </c>
      <c r="E277" s="119"/>
      <c r="F277" s="119"/>
      <c r="G277" s="137" t="s">
        <v>487</v>
      </c>
      <c r="H277" s="137" t="s">
        <v>487</v>
      </c>
      <c r="I277" s="137" t="s">
        <v>487</v>
      </c>
      <c r="J277" s="137" t="s">
        <v>487</v>
      </c>
      <c r="K277" s="137" t="s">
        <v>487</v>
      </c>
      <c r="L277" s="137" t="s">
        <v>487</v>
      </c>
      <c r="M277" s="137" t="s">
        <v>487</v>
      </c>
    </row>
    <row r="278" spans="1:13" s="140" customFormat="1" ht="15">
      <c r="A278" s="136"/>
      <c r="B278" s="146"/>
      <c r="C278" s="122" t="s">
        <v>489</v>
      </c>
      <c r="D278" s="139">
        <f>SUM(D271:D277)</f>
        <v>1218185.23</v>
      </c>
      <c r="E278" s="139">
        <f>SUM(E271:E277)</f>
        <v>22543.14</v>
      </c>
      <c r="F278" s="139">
        <f>SUM(F277)</f>
        <v>0</v>
      </c>
      <c r="G278" s="139">
        <f t="shared" ref="G278:M278" si="36">SUM(G271:G277)</f>
        <v>71813.95</v>
      </c>
      <c r="H278" s="139">
        <f t="shared" si="36"/>
        <v>112293.6</v>
      </c>
      <c r="I278" s="139">
        <f t="shared" si="36"/>
        <v>74148.3</v>
      </c>
      <c r="J278" s="139">
        <f t="shared" si="36"/>
        <v>531.39</v>
      </c>
      <c r="K278" s="139">
        <f t="shared" si="36"/>
        <v>899151.47</v>
      </c>
      <c r="L278" s="139">
        <f t="shared" si="36"/>
        <v>37703.379999999997</v>
      </c>
      <c r="M278" s="139">
        <f t="shared" si="36"/>
        <v>0</v>
      </c>
    </row>
    <row r="279" spans="1:13" s="136" customFormat="1" ht="12.75">
      <c r="A279" s="140"/>
      <c r="B279" s="151"/>
      <c r="C279" s="133"/>
      <c r="D279" s="133"/>
      <c r="E279" s="133"/>
      <c r="F279" s="133"/>
      <c r="G279" s="133"/>
      <c r="H279" s="133"/>
      <c r="I279" s="133"/>
      <c r="J279" s="133"/>
      <c r="K279" s="133"/>
      <c r="L279" s="133"/>
      <c r="M279" s="133"/>
    </row>
    <row r="280" spans="1:13" s="136" customFormat="1" ht="12.75">
      <c r="B280" s="132"/>
      <c r="C280" s="133"/>
      <c r="D280" s="133"/>
      <c r="E280" s="133"/>
      <c r="F280" s="133"/>
      <c r="G280" s="133"/>
      <c r="H280" s="133"/>
      <c r="I280" s="133"/>
      <c r="J280" s="133"/>
      <c r="K280" s="133"/>
      <c r="L280" s="133"/>
      <c r="M280" s="133"/>
    </row>
    <row r="281" spans="1:13" s="136" customFormat="1" ht="12.75">
      <c r="B281" s="149" t="s">
        <v>499</v>
      </c>
      <c r="C281" s="133"/>
      <c r="D281" s="133"/>
      <c r="E281" s="133"/>
      <c r="F281" s="133"/>
      <c r="G281" s="133"/>
      <c r="H281" s="133"/>
      <c r="I281" s="143" t="s">
        <v>444</v>
      </c>
      <c r="J281" s="133"/>
      <c r="K281" s="133"/>
      <c r="L281" s="133"/>
      <c r="M281" s="133"/>
    </row>
    <row r="282" spans="1:13" s="136" customFormat="1" ht="12.75">
      <c r="B282" s="132"/>
      <c r="C282" s="133"/>
      <c r="D282" s="133"/>
      <c r="E282" s="143" t="s">
        <v>471</v>
      </c>
      <c r="F282" s="143" t="s">
        <v>472</v>
      </c>
      <c r="G282" s="143" t="s">
        <v>473</v>
      </c>
      <c r="H282" s="143" t="s">
        <v>474</v>
      </c>
      <c r="I282" s="143" t="s">
        <v>475</v>
      </c>
      <c r="J282" s="129" t="s">
        <v>476</v>
      </c>
      <c r="K282" s="143" t="s">
        <v>477</v>
      </c>
      <c r="L282" s="133"/>
      <c r="M282" s="143" t="s">
        <v>478</v>
      </c>
    </row>
    <row r="283" spans="1:13" s="136" customFormat="1" ht="12.75">
      <c r="B283" s="132"/>
      <c r="C283" s="143" t="s">
        <v>479</v>
      </c>
      <c r="D283" s="143" t="s">
        <v>480</v>
      </c>
      <c r="E283" s="143" t="s">
        <v>481</v>
      </c>
      <c r="F283" s="143" t="s">
        <v>481</v>
      </c>
      <c r="G283" s="143" t="s">
        <v>482</v>
      </c>
      <c r="H283" s="143" t="s">
        <v>482</v>
      </c>
      <c r="I283" s="143" t="s">
        <v>483</v>
      </c>
      <c r="J283" s="129" t="s">
        <v>484</v>
      </c>
      <c r="K283" s="143" t="s">
        <v>485</v>
      </c>
      <c r="L283" s="143" t="s">
        <v>457</v>
      </c>
      <c r="M283" s="143" t="s">
        <v>486</v>
      </c>
    </row>
    <row r="284" spans="1:13" s="136" customFormat="1" ht="12.75">
      <c r="B284" s="132"/>
      <c r="C284" s="133"/>
      <c r="D284" s="133"/>
      <c r="E284" s="143" t="str">
        <f>"(0)"</f>
        <v>(0)</v>
      </c>
      <c r="F284" s="143" t="str">
        <f>"(1)"</f>
        <v>(1)</v>
      </c>
      <c r="G284" s="143" t="str">
        <f>"(2)"</f>
        <v>(2)</v>
      </c>
      <c r="H284" s="143" t="str">
        <f>"(3)"</f>
        <v>(3)</v>
      </c>
      <c r="I284" s="143" t="str">
        <f>"(4)"</f>
        <v>(4)</v>
      </c>
      <c r="J284" s="143" t="str">
        <f>"(5)"</f>
        <v>(5)</v>
      </c>
      <c r="K284" s="143" t="str">
        <f>"(7)"</f>
        <v>(7)</v>
      </c>
      <c r="L284" s="143" t="str">
        <f>"(8)"</f>
        <v>(8)</v>
      </c>
      <c r="M284" s="143" t="str">
        <f>"(9)"</f>
        <v>(9)</v>
      </c>
    </row>
    <row r="285" spans="1:13" s="136" customFormat="1" ht="12.75">
      <c r="B285" s="132">
        <v>21</v>
      </c>
      <c r="C285" s="133" t="s">
        <v>175</v>
      </c>
      <c r="D285" s="134">
        <f t="shared" ref="D285:D290" si="37">SUM(E285:M285)</f>
        <v>1859763.06</v>
      </c>
      <c r="E285" s="145">
        <v>107012.96</v>
      </c>
      <c r="F285" s="135" t="s">
        <v>487</v>
      </c>
      <c r="G285" s="145">
        <v>242683.51999999999</v>
      </c>
      <c r="H285" s="145">
        <v>306125.42</v>
      </c>
      <c r="I285" s="145">
        <v>203571.54</v>
      </c>
      <c r="J285" s="145">
        <v>608211.12</v>
      </c>
      <c r="K285" s="145">
        <v>349503.2</v>
      </c>
      <c r="L285" s="145">
        <v>42655.3</v>
      </c>
      <c r="M285" s="145"/>
    </row>
    <row r="286" spans="1:13" s="136" customFormat="1" ht="12.75">
      <c r="B286" s="132">
        <v>27</v>
      </c>
      <c r="C286" s="133" t="s">
        <v>182</v>
      </c>
      <c r="D286" s="134">
        <f t="shared" si="37"/>
        <v>0</v>
      </c>
      <c r="E286" s="145"/>
      <c r="F286" s="135" t="s">
        <v>487</v>
      </c>
      <c r="G286" s="145"/>
      <c r="H286" s="145"/>
      <c r="I286" s="145"/>
      <c r="J286" s="145"/>
      <c r="K286" s="145"/>
      <c r="L286" s="145"/>
      <c r="M286" s="145"/>
    </row>
    <row r="287" spans="1:13" s="136" customFormat="1" ht="12.75">
      <c r="B287" s="132">
        <v>60</v>
      </c>
      <c r="C287" s="133" t="s">
        <v>190</v>
      </c>
      <c r="D287" s="134">
        <f t="shared" si="37"/>
        <v>0</v>
      </c>
      <c r="E287" s="145"/>
      <c r="F287" s="135" t="s">
        <v>487</v>
      </c>
      <c r="G287" s="145"/>
      <c r="H287" s="145"/>
      <c r="I287" s="145"/>
      <c r="J287" s="145"/>
      <c r="K287" s="145"/>
      <c r="L287" s="145"/>
      <c r="M287" s="145"/>
    </row>
    <row r="288" spans="1:13" s="136" customFormat="1" ht="12.75">
      <c r="B288" s="132">
        <v>83</v>
      </c>
      <c r="C288" s="133" t="s">
        <v>124</v>
      </c>
      <c r="D288" s="134">
        <f t="shared" si="37"/>
        <v>0</v>
      </c>
      <c r="E288" s="145"/>
      <c r="F288" s="135" t="s">
        <v>487</v>
      </c>
      <c r="G288" s="135" t="s">
        <v>487</v>
      </c>
      <c r="H288" s="135" t="s">
        <v>487</v>
      </c>
      <c r="I288" s="135" t="s">
        <v>487</v>
      </c>
      <c r="J288" s="135" t="s">
        <v>487</v>
      </c>
      <c r="K288" s="145"/>
      <c r="L288" s="135" t="s">
        <v>487</v>
      </c>
      <c r="M288" s="135" t="s">
        <v>487</v>
      </c>
    </row>
    <row r="289" spans="1:13" s="136" customFormat="1" ht="12.75">
      <c r="B289" s="132">
        <v>89</v>
      </c>
      <c r="C289" s="133" t="s">
        <v>563</v>
      </c>
      <c r="D289" s="134">
        <f t="shared" si="37"/>
        <v>0</v>
      </c>
      <c r="E289" s="144"/>
      <c r="F289" s="135" t="s">
        <v>487</v>
      </c>
      <c r="G289" s="153" t="s">
        <v>487</v>
      </c>
      <c r="H289" s="156" t="s">
        <v>487</v>
      </c>
      <c r="I289" s="153" t="s">
        <v>487</v>
      </c>
      <c r="J289" s="153" t="s">
        <v>487</v>
      </c>
      <c r="K289" s="153" t="s">
        <v>487</v>
      </c>
      <c r="L289" s="153" t="s">
        <v>487</v>
      </c>
    </row>
    <row r="290" spans="1:13" s="136" customFormat="1" ht="12.75">
      <c r="B290" s="132">
        <v>98</v>
      </c>
      <c r="C290" s="133" t="s">
        <v>127</v>
      </c>
      <c r="D290" s="134">
        <f t="shared" si="37"/>
        <v>94866.48</v>
      </c>
      <c r="E290" s="145">
        <v>1828.21</v>
      </c>
      <c r="F290" s="135" t="s">
        <v>487</v>
      </c>
      <c r="G290" s="145"/>
      <c r="H290" s="145">
        <v>8229.43</v>
      </c>
      <c r="I290" s="145">
        <v>2861.43</v>
      </c>
      <c r="J290" s="145">
        <v>876.27</v>
      </c>
      <c r="K290" s="145">
        <v>76172.679999999993</v>
      </c>
      <c r="L290" s="145">
        <v>4898.46</v>
      </c>
      <c r="M290" s="145"/>
    </row>
    <row r="291" spans="1:13" s="136" customFormat="1" ht="15">
      <c r="B291" s="132">
        <v>99</v>
      </c>
      <c r="C291" s="133" t="s">
        <v>442</v>
      </c>
      <c r="D291" s="119">
        <f>SUM(E291:F291)</f>
        <v>0</v>
      </c>
      <c r="E291" s="119"/>
      <c r="F291" s="119"/>
      <c r="G291" s="137" t="s">
        <v>487</v>
      </c>
      <c r="H291" s="137" t="s">
        <v>487</v>
      </c>
      <c r="I291" s="137" t="s">
        <v>487</v>
      </c>
      <c r="J291" s="137" t="s">
        <v>487</v>
      </c>
      <c r="K291" s="137" t="s">
        <v>487</v>
      </c>
      <c r="L291" s="137" t="s">
        <v>487</v>
      </c>
      <c r="M291" s="137" t="s">
        <v>487</v>
      </c>
    </row>
    <row r="292" spans="1:13" s="140" customFormat="1" ht="15">
      <c r="A292" s="136"/>
      <c r="B292" s="146"/>
      <c r="C292" s="122" t="s">
        <v>489</v>
      </c>
      <c r="D292" s="139">
        <f t="shared" ref="D292:M292" si="38">SUM(D285:D291)</f>
        <v>1954629.54</v>
      </c>
      <c r="E292" s="139">
        <f t="shared" si="38"/>
        <v>108841.17000000001</v>
      </c>
      <c r="F292" s="139">
        <f t="shared" si="38"/>
        <v>0</v>
      </c>
      <c r="G292" s="139">
        <f t="shared" si="38"/>
        <v>242683.51999999999</v>
      </c>
      <c r="H292" s="139">
        <f t="shared" si="38"/>
        <v>314354.84999999998</v>
      </c>
      <c r="I292" s="139">
        <f t="shared" si="38"/>
        <v>206432.97</v>
      </c>
      <c r="J292" s="139">
        <f t="shared" si="38"/>
        <v>609087.39</v>
      </c>
      <c r="K292" s="139">
        <f t="shared" si="38"/>
        <v>425675.88</v>
      </c>
      <c r="L292" s="139">
        <f t="shared" si="38"/>
        <v>47553.760000000002</v>
      </c>
      <c r="M292" s="139">
        <f t="shared" si="38"/>
        <v>0</v>
      </c>
    </row>
    <row r="293" spans="1:13" s="136" customFormat="1" ht="12.75">
      <c r="A293" s="140"/>
      <c r="B293" s="132"/>
      <c r="C293" s="133"/>
      <c r="D293" s="133"/>
      <c r="E293" s="133"/>
      <c r="F293" s="133"/>
      <c r="G293" s="133"/>
      <c r="H293" s="133"/>
      <c r="I293" s="133"/>
      <c r="J293" s="133"/>
      <c r="K293" s="133"/>
      <c r="L293" s="133"/>
      <c r="M293" s="133"/>
    </row>
    <row r="294" spans="1:13" s="136" customFormat="1" ht="12.75">
      <c r="B294" s="132"/>
      <c r="C294" s="133"/>
      <c r="D294" s="133"/>
      <c r="E294" s="133"/>
      <c r="F294" s="133"/>
      <c r="G294" s="133"/>
      <c r="H294" s="133"/>
      <c r="I294" s="133"/>
      <c r="J294" s="133"/>
      <c r="K294" s="133"/>
      <c r="L294" s="133"/>
      <c r="M294" s="133"/>
    </row>
    <row r="295" spans="1:13" s="136" customFormat="1" ht="12.75">
      <c r="B295" s="149" t="s">
        <v>500</v>
      </c>
      <c r="C295" s="133"/>
      <c r="D295" s="133"/>
      <c r="E295" s="133"/>
      <c r="F295" s="133"/>
      <c r="G295" s="133"/>
      <c r="H295" s="143"/>
      <c r="I295" s="143" t="s">
        <v>444</v>
      </c>
      <c r="J295" s="133"/>
      <c r="K295" s="133"/>
      <c r="L295" s="133"/>
      <c r="M295" s="133"/>
    </row>
    <row r="296" spans="1:13" s="136" customFormat="1" ht="12.75">
      <c r="B296" s="132"/>
      <c r="C296" s="133"/>
      <c r="D296" s="133"/>
      <c r="E296" s="143" t="s">
        <v>471</v>
      </c>
      <c r="F296" s="143" t="s">
        <v>472</v>
      </c>
      <c r="G296" s="143" t="s">
        <v>473</v>
      </c>
      <c r="H296" s="143" t="s">
        <v>474</v>
      </c>
      <c r="I296" s="143" t="s">
        <v>475</v>
      </c>
      <c r="J296" s="129" t="s">
        <v>476</v>
      </c>
      <c r="K296" s="143" t="s">
        <v>477</v>
      </c>
      <c r="L296" s="133"/>
      <c r="M296" s="143" t="s">
        <v>478</v>
      </c>
    </row>
    <row r="297" spans="1:13" s="136" customFormat="1" ht="12.75">
      <c r="B297" s="132"/>
      <c r="C297" s="143" t="s">
        <v>479</v>
      </c>
      <c r="D297" s="143" t="s">
        <v>480</v>
      </c>
      <c r="E297" s="143" t="s">
        <v>481</v>
      </c>
      <c r="F297" s="143" t="s">
        <v>481</v>
      </c>
      <c r="G297" s="143" t="s">
        <v>482</v>
      </c>
      <c r="H297" s="143" t="s">
        <v>482</v>
      </c>
      <c r="I297" s="143" t="s">
        <v>483</v>
      </c>
      <c r="J297" s="129" t="s">
        <v>484</v>
      </c>
      <c r="K297" s="143" t="s">
        <v>485</v>
      </c>
      <c r="L297" s="143" t="s">
        <v>457</v>
      </c>
      <c r="M297" s="143" t="s">
        <v>486</v>
      </c>
    </row>
    <row r="298" spans="1:13" s="136" customFormat="1" ht="12.75">
      <c r="B298" s="132"/>
      <c r="C298" s="133"/>
      <c r="D298" s="133"/>
      <c r="E298" s="143" t="str">
        <f>"(0)"</f>
        <v>(0)</v>
      </c>
      <c r="F298" s="143" t="str">
        <f>"(1)"</f>
        <v>(1)</v>
      </c>
      <c r="G298" s="143" t="str">
        <f>"(2)"</f>
        <v>(2)</v>
      </c>
      <c r="H298" s="143" t="str">
        <f>"(3)"</f>
        <v>(3)</v>
      </c>
      <c r="I298" s="143" t="str">
        <f>"(4)"</f>
        <v>(4)</v>
      </c>
      <c r="J298" s="143" t="str">
        <f>"(5)"</f>
        <v>(5)</v>
      </c>
      <c r="K298" s="143" t="str">
        <f>"(7)"</f>
        <v>(7)</v>
      </c>
      <c r="L298" s="143" t="str">
        <f>"(8)"</f>
        <v>(8)</v>
      </c>
      <c r="M298" s="143" t="str">
        <f>"(9)"</f>
        <v>(9)</v>
      </c>
    </row>
    <row r="299" spans="1:13" s="136" customFormat="1" ht="12.75">
      <c r="B299" s="132">
        <v>21</v>
      </c>
      <c r="C299" s="133" t="s">
        <v>175</v>
      </c>
      <c r="D299" s="134">
        <f t="shared" ref="D299:D304" si="39">SUM(E299:M299)</f>
        <v>0</v>
      </c>
      <c r="E299" s="145"/>
      <c r="F299" s="135" t="s">
        <v>487</v>
      </c>
      <c r="G299" s="145"/>
      <c r="H299" s="145"/>
      <c r="I299" s="145"/>
      <c r="J299" s="145"/>
      <c r="K299" s="145"/>
      <c r="L299" s="145"/>
      <c r="M299" s="145"/>
    </row>
    <row r="300" spans="1:13" s="136" customFormat="1" ht="12.75">
      <c r="B300" s="132">
        <v>27</v>
      </c>
      <c r="C300" s="133" t="s">
        <v>182</v>
      </c>
      <c r="D300" s="134">
        <f t="shared" si="39"/>
        <v>0</v>
      </c>
      <c r="E300" s="145"/>
      <c r="F300" s="135" t="s">
        <v>487</v>
      </c>
      <c r="G300" s="145"/>
      <c r="H300" s="145"/>
      <c r="I300" s="145"/>
      <c r="J300" s="145"/>
      <c r="K300" s="145"/>
      <c r="L300" s="145"/>
      <c r="M300" s="145"/>
    </row>
    <row r="301" spans="1:13" s="136" customFormat="1" ht="12.75">
      <c r="B301" s="132">
        <v>60</v>
      </c>
      <c r="C301" s="133" t="s">
        <v>190</v>
      </c>
      <c r="D301" s="134">
        <f t="shared" si="39"/>
        <v>0</v>
      </c>
      <c r="E301" s="145"/>
      <c r="F301" s="135" t="s">
        <v>487</v>
      </c>
      <c r="G301" s="145"/>
      <c r="H301" s="145"/>
      <c r="I301" s="145"/>
      <c r="J301" s="145"/>
      <c r="K301" s="145"/>
      <c r="L301" s="145"/>
      <c r="M301" s="145"/>
    </row>
    <row r="302" spans="1:13" s="136" customFormat="1" ht="12.75">
      <c r="B302" s="132">
        <v>83</v>
      </c>
      <c r="C302" s="133" t="s">
        <v>124</v>
      </c>
      <c r="D302" s="134">
        <f t="shared" si="39"/>
        <v>0</v>
      </c>
      <c r="E302" s="145"/>
      <c r="F302" s="135" t="s">
        <v>487</v>
      </c>
      <c r="G302" s="135" t="s">
        <v>487</v>
      </c>
      <c r="H302" s="135" t="s">
        <v>487</v>
      </c>
      <c r="I302" s="135" t="s">
        <v>487</v>
      </c>
      <c r="J302" s="135" t="s">
        <v>487</v>
      </c>
      <c r="K302" s="145"/>
      <c r="L302" s="135" t="s">
        <v>487</v>
      </c>
      <c r="M302" s="135" t="s">
        <v>487</v>
      </c>
    </row>
    <row r="303" spans="1:13" s="136" customFormat="1" ht="12.75">
      <c r="B303" s="132">
        <v>89</v>
      </c>
      <c r="C303" s="133" t="s">
        <v>563</v>
      </c>
      <c r="D303" s="134">
        <f t="shared" si="39"/>
        <v>0</v>
      </c>
      <c r="E303" s="144"/>
      <c r="F303" s="135" t="s">
        <v>487</v>
      </c>
      <c r="G303" s="153" t="s">
        <v>487</v>
      </c>
      <c r="H303" s="156" t="s">
        <v>487</v>
      </c>
      <c r="I303" s="153" t="s">
        <v>487</v>
      </c>
      <c r="J303" s="153" t="s">
        <v>487</v>
      </c>
      <c r="K303" s="153" t="s">
        <v>487</v>
      </c>
      <c r="L303" s="153" t="s">
        <v>487</v>
      </c>
    </row>
    <row r="304" spans="1:13" s="136" customFormat="1" ht="12.75">
      <c r="B304" s="132">
        <v>98</v>
      </c>
      <c r="C304" s="133" t="s">
        <v>127</v>
      </c>
      <c r="D304" s="134">
        <f t="shared" si="39"/>
        <v>0</v>
      </c>
      <c r="E304" s="145"/>
      <c r="F304" s="135" t="s">
        <v>487</v>
      </c>
      <c r="G304" s="145"/>
      <c r="H304" s="145"/>
      <c r="I304" s="145"/>
      <c r="J304" s="145"/>
      <c r="K304" s="145"/>
      <c r="L304" s="145"/>
      <c r="M304" s="145"/>
    </row>
    <row r="305" spans="1:13" s="136" customFormat="1" ht="15">
      <c r="B305" s="132">
        <v>99</v>
      </c>
      <c r="C305" s="133" t="s">
        <v>442</v>
      </c>
      <c r="D305" s="119">
        <f>SUM(E305:F305)</f>
        <v>0</v>
      </c>
      <c r="E305" s="119"/>
      <c r="F305" s="119"/>
      <c r="G305" s="137" t="s">
        <v>487</v>
      </c>
      <c r="H305" s="137" t="s">
        <v>487</v>
      </c>
      <c r="I305" s="137" t="s">
        <v>487</v>
      </c>
      <c r="J305" s="137" t="s">
        <v>487</v>
      </c>
      <c r="K305" s="137" t="s">
        <v>487</v>
      </c>
      <c r="L305" s="137" t="s">
        <v>487</v>
      </c>
      <c r="M305" s="137" t="s">
        <v>487</v>
      </c>
    </row>
    <row r="306" spans="1:13" s="140" customFormat="1" ht="15">
      <c r="A306" s="136"/>
      <c r="B306" s="146"/>
      <c r="C306" s="122" t="s">
        <v>489</v>
      </c>
      <c r="D306" s="139">
        <f t="shared" ref="D306:M306" si="40">SUM(D299:D305)</f>
        <v>0</v>
      </c>
      <c r="E306" s="139">
        <f t="shared" si="40"/>
        <v>0</v>
      </c>
      <c r="F306" s="139">
        <f t="shared" si="40"/>
        <v>0</v>
      </c>
      <c r="G306" s="139">
        <f t="shared" si="40"/>
        <v>0</v>
      </c>
      <c r="H306" s="139">
        <f t="shared" si="40"/>
        <v>0</v>
      </c>
      <c r="I306" s="139">
        <f t="shared" si="40"/>
        <v>0</v>
      </c>
      <c r="J306" s="139">
        <f t="shared" si="40"/>
        <v>0</v>
      </c>
      <c r="K306" s="139">
        <f t="shared" si="40"/>
        <v>0</v>
      </c>
      <c r="L306" s="139">
        <f t="shared" si="40"/>
        <v>0</v>
      </c>
      <c r="M306" s="139">
        <f t="shared" si="40"/>
        <v>0</v>
      </c>
    </row>
    <row r="307" spans="1:13" s="136" customFormat="1" ht="12.75">
      <c r="A307" s="140"/>
      <c r="B307" s="132"/>
      <c r="C307" s="133"/>
      <c r="D307" s="133"/>
      <c r="E307" s="143"/>
      <c r="F307" s="143"/>
      <c r="G307" s="143"/>
      <c r="H307" s="143"/>
      <c r="I307" s="143"/>
      <c r="J307" s="143"/>
      <c r="K307" s="143"/>
      <c r="L307" s="143"/>
      <c r="M307" s="143"/>
    </row>
    <row r="308" spans="1:13" s="136" customFormat="1" ht="12.75">
      <c r="B308" s="132"/>
      <c r="C308" s="133"/>
      <c r="D308" s="133"/>
      <c r="E308" s="133"/>
      <c r="F308" s="133"/>
      <c r="G308" s="133"/>
      <c r="H308" s="133"/>
      <c r="I308" s="133"/>
      <c r="J308" s="133"/>
      <c r="K308" s="133"/>
      <c r="L308" s="133"/>
      <c r="M308" s="133"/>
    </row>
    <row r="309" spans="1:13" s="136" customFormat="1" ht="12.75">
      <c r="B309" s="149" t="s">
        <v>501</v>
      </c>
      <c r="C309" s="133"/>
      <c r="D309" s="133"/>
      <c r="E309" s="133"/>
      <c r="F309" s="133"/>
      <c r="G309" s="133"/>
      <c r="H309" s="133"/>
      <c r="I309" s="143" t="s">
        <v>444</v>
      </c>
      <c r="J309" s="133"/>
      <c r="K309" s="133"/>
      <c r="L309" s="133"/>
      <c r="M309" s="133"/>
    </row>
    <row r="310" spans="1:13" s="136" customFormat="1" ht="12.75">
      <c r="B310" s="132"/>
      <c r="C310" s="133"/>
      <c r="D310" s="133"/>
      <c r="E310" s="143" t="s">
        <v>471</v>
      </c>
      <c r="F310" s="143" t="s">
        <v>472</v>
      </c>
      <c r="G310" s="143" t="s">
        <v>473</v>
      </c>
      <c r="H310" s="143" t="s">
        <v>474</v>
      </c>
      <c r="I310" s="143" t="s">
        <v>475</v>
      </c>
      <c r="J310" s="129" t="s">
        <v>476</v>
      </c>
      <c r="K310" s="143" t="s">
        <v>477</v>
      </c>
      <c r="L310" s="133"/>
      <c r="M310" s="143" t="s">
        <v>478</v>
      </c>
    </row>
    <row r="311" spans="1:13" s="136" customFormat="1" ht="12.75">
      <c r="B311" s="132"/>
      <c r="C311" s="143" t="s">
        <v>479</v>
      </c>
      <c r="D311" s="143" t="s">
        <v>480</v>
      </c>
      <c r="E311" s="143" t="s">
        <v>481</v>
      </c>
      <c r="F311" s="143" t="s">
        <v>481</v>
      </c>
      <c r="G311" s="143" t="s">
        <v>482</v>
      </c>
      <c r="H311" s="143" t="s">
        <v>482</v>
      </c>
      <c r="I311" s="143" t="s">
        <v>483</v>
      </c>
      <c r="J311" s="129" t="s">
        <v>484</v>
      </c>
      <c r="K311" s="143" t="s">
        <v>485</v>
      </c>
      <c r="L311" s="143" t="s">
        <v>457</v>
      </c>
      <c r="M311" s="143" t="s">
        <v>486</v>
      </c>
    </row>
    <row r="312" spans="1:13" s="136" customFormat="1" ht="12.75">
      <c r="B312" s="132"/>
      <c r="C312" s="133"/>
      <c r="D312" s="133"/>
      <c r="E312" s="143" t="str">
        <f>"(0)"</f>
        <v>(0)</v>
      </c>
      <c r="F312" s="143" t="str">
        <f>"(1)"</f>
        <v>(1)</v>
      </c>
      <c r="G312" s="143" t="str">
        <f>"(2)"</f>
        <v>(2)</v>
      </c>
      <c r="H312" s="143" t="str">
        <f>"(3)"</f>
        <v>(3)</v>
      </c>
      <c r="I312" s="143" t="str">
        <f>"(4)"</f>
        <v>(4)</v>
      </c>
      <c r="J312" s="143" t="str">
        <f>"(5)"</f>
        <v>(5)</v>
      </c>
      <c r="K312" s="143" t="str">
        <f>"(7)"</f>
        <v>(7)</v>
      </c>
      <c r="L312" s="143" t="str">
        <f>"(8)"</f>
        <v>(8)</v>
      </c>
      <c r="M312" s="143" t="str">
        <f>"(9)"</f>
        <v>(9)</v>
      </c>
    </row>
    <row r="313" spans="1:13" s="136" customFormat="1" ht="12.75">
      <c r="B313" s="132">
        <v>21</v>
      </c>
      <c r="C313" s="133" t="s">
        <v>175</v>
      </c>
      <c r="D313" s="134">
        <f t="shared" ref="D313:D318" si="41">SUM(E313:M313)</f>
        <v>0</v>
      </c>
      <c r="E313" s="145"/>
      <c r="F313" s="135" t="s">
        <v>487</v>
      </c>
      <c r="G313" s="145"/>
      <c r="H313" s="145"/>
      <c r="I313" s="145"/>
      <c r="J313" s="145"/>
      <c r="K313" s="145"/>
      <c r="L313" s="145"/>
      <c r="M313" s="145"/>
    </row>
    <row r="314" spans="1:13" s="136" customFormat="1" ht="12.75">
      <c r="B314" s="132">
        <v>27</v>
      </c>
      <c r="C314" s="133" t="s">
        <v>182</v>
      </c>
      <c r="D314" s="134">
        <f t="shared" si="41"/>
        <v>0</v>
      </c>
      <c r="E314" s="145"/>
      <c r="F314" s="135" t="s">
        <v>487</v>
      </c>
      <c r="G314" s="145"/>
      <c r="H314" s="145"/>
      <c r="I314" s="145"/>
      <c r="J314" s="145"/>
      <c r="K314" s="145"/>
      <c r="L314" s="145"/>
      <c r="M314" s="145"/>
    </row>
    <row r="315" spans="1:13" s="136" customFormat="1" ht="12.75">
      <c r="B315" s="132">
        <v>60</v>
      </c>
      <c r="C315" s="133" t="s">
        <v>190</v>
      </c>
      <c r="D315" s="134">
        <f t="shared" si="41"/>
        <v>0</v>
      </c>
      <c r="E315" s="145"/>
      <c r="F315" s="135" t="s">
        <v>487</v>
      </c>
      <c r="G315" s="145"/>
      <c r="H315" s="145"/>
      <c r="I315" s="145"/>
      <c r="J315" s="145"/>
      <c r="K315" s="145"/>
      <c r="L315" s="145"/>
      <c r="M315" s="145"/>
    </row>
    <row r="316" spans="1:13" s="136" customFormat="1" ht="12.75">
      <c r="B316" s="132">
        <v>83</v>
      </c>
      <c r="C316" s="133" t="s">
        <v>124</v>
      </c>
      <c r="D316" s="134">
        <f t="shared" si="41"/>
        <v>0</v>
      </c>
      <c r="E316" s="145"/>
      <c r="F316" s="135" t="s">
        <v>487</v>
      </c>
      <c r="G316" s="135" t="s">
        <v>487</v>
      </c>
      <c r="H316" s="135" t="s">
        <v>487</v>
      </c>
      <c r="I316" s="135" t="s">
        <v>487</v>
      </c>
      <c r="J316" s="135" t="s">
        <v>487</v>
      </c>
      <c r="K316" s="145"/>
      <c r="L316" s="135" t="s">
        <v>487</v>
      </c>
      <c r="M316" s="135" t="s">
        <v>487</v>
      </c>
    </row>
    <row r="317" spans="1:13" s="136" customFormat="1" ht="12.75">
      <c r="B317" s="132">
        <v>89</v>
      </c>
      <c r="C317" s="133" t="s">
        <v>563</v>
      </c>
      <c r="D317" s="134">
        <f t="shared" si="41"/>
        <v>0</v>
      </c>
      <c r="E317" s="144"/>
      <c r="F317" s="135" t="s">
        <v>487</v>
      </c>
      <c r="G317" s="153" t="s">
        <v>487</v>
      </c>
      <c r="H317" s="156" t="s">
        <v>487</v>
      </c>
      <c r="I317" s="153" t="s">
        <v>487</v>
      </c>
      <c r="J317" s="153" t="s">
        <v>487</v>
      </c>
      <c r="K317" s="153" t="s">
        <v>487</v>
      </c>
      <c r="L317" s="153" t="s">
        <v>487</v>
      </c>
    </row>
    <row r="318" spans="1:13" s="136" customFormat="1" ht="12.75">
      <c r="B318" s="132">
        <v>98</v>
      </c>
      <c r="C318" s="133" t="s">
        <v>127</v>
      </c>
      <c r="D318" s="134">
        <f t="shared" si="41"/>
        <v>0</v>
      </c>
      <c r="E318" s="145"/>
      <c r="F318" s="135" t="s">
        <v>487</v>
      </c>
      <c r="G318" s="145"/>
      <c r="H318" s="145"/>
      <c r="I318" s="145"/>
      <c r="J318" s="145"/>
      <c r="K318" s="145"/>
      <c r="L318" s="145"/>
      <c r="M318" s="145"/>
    </row>
    <row r="319" spans="1:13" s="136" customFormat="1" ht="15">
      <c r="B319" s="132">
        <v>99</v>
      </c>
      <c r="C319" s="133" t="s">
        <v>442</v>
      </c>
      <c r="D319" s="119">
        <f>SUM(E319:F319)</f>
        <v>0</v>
      </c>
      <c r="E319" s="119"/>
      <c r="F319" s="119"/>
      <c r="G319" s="137" t="s">
        <v>487</v>
      </c>
      <c r="H319" s="137" t="s">
        <v>487</v>
      </c>
      <c r="I319" s="137" t="s">
        <v>487</v>
      </c>
      <c r="J319" s="137" t="s">
        <v>487</v>
      </c>
      <c r="K319" s="137" t="s">
        <v>487</v>
      </c>
      <c r="L319" s="137" t="s">
        <v>487</v>
      </c>
      <c r="M319" s="137" t="s">
        <v>487</v>
      </c>
    </row>
    <row r="320" spans="1:13" s="140" customFormat="1" ht="15">
      <c r="A320" s="136"/>
      <c r="B320" s="146"/>
      <c r="C320" s="122" t="s">
        <v>489</v>
      </c>
      <c r="D320" s="139">
        <f t="shared" ref="D320:M320" si="42">SUM(D313:D319)</f>
        <v>0</v>
      </c>
      <c r="E320" s="139">
        <f t="shared" si="42"/>
        <v>0</v>
      </c>
      <c r="F320" s="139">
        <f t="shared" si="42"/>
        <v>0</v>
      </c>
      <c r="G320" s="139">
        <f t="shared" si="42"/>
        <v>0</v>
      </c>
      <c r="H320" s="139">
        <f t="shared" si="42"/>
        <v>0</v>
      </c>
      <c r="I320" s="139">
        <f t="shared" si="42"/>
        <v>0</v>
      </c>
      <c r="J320" s="139">
        <f t="shared" si="42"/>
        <v>0</v>
      </c>
      <c r="K320" s="139">
        <f t="shared" si="42"/>
        <v>0</v>
      </c>
      <c r="L320" s="139">
        <f t="shared" si="42"/>
        <v>0</v>
      </c>
      <c r="M320" s="139">
        <f t="shared" si="42"/>
        <v>0</v>
      </c>
    </row>
    <row r="321" spans="1:13" s="136" customFormat="1" ht="12.75">
      <c r="A321" s="140"/>
      <c r="B321" s="132"/>
      <c r="C321" s="133"/>
      <c r="D321" s="133"/>
      <c r="E321" s="133"/>
      <c r="F321" s="133"/>
      <c r="G321" s="133"/>
      <c r="H321" s="133"/>
      <c r="I321" s="133"/>
      <c r="J321" s="133"/>
      <c r="K321" s="133"/>
      <c r="L321" s="133"/>
      <c r="M321" s="133"/>
    </row>
    <row r="322" spans="1:13" s="136" customFormat="1" ht="12.75">
      <c r="B322" s="132"/>
      <c r="C322" s="133"/>
      <c r="D322" s="133"/>
      <c r="E322" s="133"/>
      <c r="F322" s="133"/>
      <c r="G322" s="133"/>
      <c r="H322" s="133"/>
      <c r="I322" s="133"/>
      <c r="J322" s="133"/>
      <c r="K322" s="133"/>
      <c r="L322" s="133"/>
      <c r="M322" s="133"/>
    </row>
    <row r="323" spans="1:13" s="136" customFormat="1" ht="12.75">
      <c r="B323" s="149" t="s">
        <v>502</v>
      </c>
      <c r="C323" s="133"/>
      <c r="D323" s="133"/>
      <c r="E323" s="133"/>
      <c r="F323" s="133"/>
      <c r="G323" s="133"/>
      <c r="H323" s="133"/>
      <c r="I323" s="143" t="s">
        <v>444</v>
      </c>
      <c r="J323" s="133"/>
      <c r="K323" s="133"/>
      <c r="L323" s="133"/>
      <c r="M323" s="133"/>
    </row>
    <row r="324" spans="1:13" s="136" customFormat="1" ht="12.75">
      <c r="B324" s="132"/>
      <c r="C324" s="133"/>
      <c r="D324" s="133"/>
      <c r="E324" s="143" t="s">
        <v>471</v>
      </c>
      <c r="F324" s="143" t="s">
        <v>472</v>
      </c>
      <c r="G324" s="143" t="s">
        <v>473</v>
      </c>
      <c r="H324" s="143" t="s">
        <v>474</v>
      </c>
      <c r="I324" s="143" t="s">
        <v>475</v>
      </c>
      <c r="J324" s="129" t="s">
        <v>476</v>
      </c>
      <c r="K324" s="143" t="s">
        <v>477</v>
      </c>
      <c r="L324" s="133"/>
      <c r="M324" s="143" t="s">
        <v>478</v>
      </c>
    </row>
    <row r="325" spans="1:13" s="136" customFormat="1" ht="12.75">
      <c r="B325" s="132"/>
      <c r="C325" s="143" t="s">
        <v>479</v>
      </c>
      <c r="D325" s="143" t="s">
        <v>480</v>
      </c>
      <c r="E325" s="143" t="s">
        <v>481</v>
      </c>
      <c r="F325" s="143" t="s">
        <v>481</v>
      </c>
      <c r="G325" s="143" t="s">
        <v>482</v>
      </c>
      <c r="H325" s="143" t="s">
        <v>482</v>
      </c>
      <c r="I325" s="143" t="s">
        <v>483</v>
      </c>
      <c r="J325" s="129" t="s">
        <v>484</v>
      </c>
      <c r="K325" s="143" t="s">
        <v>485</v>
      </c>
      <c r="L325" s="143" t="s">
        <v>457</v>
      </c>
      <c r="M325" s="143" t="s">
        <v>486</v>
      </c>
    </row>
    <row r="326" spans="1:13" s="136" customFormat="1" ht="12.75">
      <c r="B326" s="132"/>
      <c r="C326" s="133"/>
      <c r="D326" s="133"/>
      <c r="E326" s="143" t="s">
        <v>503</v>
      </c>
      <c r="F326" s="143" t="s">
        <v>504</v>
      </c>
      <c r="G326" s="143" t="s">
        <v>505</v>
      </c>
      <c r="H326" s="143" t="s">
        <v>506</v>
      </c>
      <c r="I326" s="143" t="s">
        <v>507</v>
      </c>
      <c r="J326" s="143" t="s">
        <v>508</v>
      </c>
      <c r="K326" s="143" t="s">
        <v>454</v>
      </c>
      <c r="L326" s="143" t="s">
        <v>456</v>
      </c>
      <c r="M326" s="143" t="s">
        <v>458</v>
      </c>
    </row>
    <row r="327" spans="1:13" s="136" customFormat="1" ht="12.75">
      <c r="B327" s="132">
        <v>21</v>
      </c>
      <c r="C327" s="133" t="s">
        <v>175</v>
      </c>
      <c r="D327" s="134">
        <f t="shared" ref="D327:D332" si="43">SUM(E327:M327)</f>
        <v>0</v>
      </c>
      <c r="E327" s="145"/>
      <c r="F327" s="135" t="s">
        <v>487</v>
      </c>
      <c r="G327" s="145"/>
      <c r="H327" s="145"/>
      <c r="I327" s="145"/>
      <c r="J327" s="145"/>
      <c r="K327" s="145"/>
      <c r="L327" s="145"/>
      <c r="M327" s="145"/>
    </row>
    <row r="328" spans="1:13" s="136" customFormat="1" ht="12.75">
      <c r="B328" s="132">
        <v>27</v>
      </c>
      <c r="C328" s="133" t="s">
        <v>182</v>
      </c>
      <c r="D328" s="134">
        <f t="shared" si="43"/>
        <v>0</v>
      </c>
      <c r="E328" s="145"/>
      <c r="F328" s="135" t="s">
        <v>487</v>
      </c>
      <c r="G328" s="145"/>
      <c r="H328" s="145"/>
      <c r="I328" s="145"/>
      <c r="J328" s="145"/>
      <c r="K328" s="145"/>
      <c r="L328" s="145"/>
      <c r="M328" s="145"/>
    </row>
    <row r="329" spans="1:13" s="136" customFormat="1" ht="12.75">
      <c r="B329" s="132">
        <v>60</v>
      </c>
      <c r="C329" s="133" t="s">
        <v>190</v>
      </c>
      <c r="D329" s="134">
        <f t="shared" si="43"/>
        <v>0</v>
      </c>
      <c r="E329" s="145"/>
      <c r="F329" s="135" t="s">
        <v>487</v>
      </c>
      <c r="G329" s="145"/>
      <c r="H329" s="145"/>
      <c r="I329" s="145"/>
      <c r="J329" s="145"/>
      <c r="K329" s="145"/>
      <c r="L329" s="145"/>
      <c r="M329" s="145"/>
    </row>
    <row r="330" spans="1:13" s="136" customFormat="1" ht="12.75">
      <c r="B330" s="132">
        <v>83</v>
      </c>
      <c r="C330" s="133" t="s">
        <v>124</v>
      </c>
      <c r="D330" s="134">
        <f t="shared" si="43"/>
        <v>0</v>
      </c>
      <c r="E330" s="145"/>
      <c r="F330" s="135" t="s">
        <v>487</v>
      </c>
      <c r="G330" s="135" t="s">
        <v>487</v>
      </c>
      <c r="H330" s="135" t="s">
        <v>487</v>
      </c>
      <c r="I330" s="135" t="s">
        <v>487</v>
      </c>
      <c r="J330" s="135" t="s">
        <v>487</v>
      </c>
      <c r="K330" s="145"/>
      <c r="L330" s="135" t="s">
        <v>487</v>
      </c>
      <c r="M330" s="135" t="s">
        <v>487</v>
      </c>
    </row>
    <row r="331" spans="1:13" s="136" customFormat="1" ht="12.75">
      <c r="B331" s="132">
        <v>89</v>
      </c>
      <c r="C331" s="133" t="s">
        <v>563</v>
      </c>
      <c r="D331" s="134">
        <f t="shared" si="43"/>
        <v>0</v>
      </c>
      <c r="E331" s="144"/>
      <c r="F331" s="135" t="s">
        <v>487</v>
      </c>
      <c r="G331" s="153" t="s">
        <v>487</v>
      </c>
      <c r="H331" s="156" t="s">
        <v>487</v>
      </c>
      <c r="I331" s="153" t="s">
        <v>487</v>
      </c>
      <c r="J331" s="153" t="s">
        <v>487</v>
      </c>
      <c r="K331" s="153" t="s">
        <v>487</v>
      </c>
      <c r="L331" s="153" t="s">
        <v>487</v>
      </c>
    </row>
    <row r="332" spans="1:13" s="136" customFormat="1" ht="12.75">
      <c r="B332" s="132">
        <v>98</v>
      </c>
      <c r="C332" s="133" t="s">
        <v>127</v>
      </c>
      <c r="D332" s="134">
        <f t="shared" si="43"/>
        <v>0</v>
      </c>
      <c r="E332" s="145"/>
      <c r="F332" s="135" t="s">
        <v>487</v>
      </c>
      <c r="G332" s="145"/>
      <c r="H332" s="145"/>
      <c r="I332" s="145"/>
      <c r="J332" s="145"/>
      <c r="K332" s="145"/>
      <c r="L332" s="145"/>
      <c r="M332" s="145"/>
    </row>
    <row r="333" spans="1:13" s="136" customFormat="1" ht="15">
      <c r="B333" s="132">
        <v>99</v>
      </c>
      <c r="C333" s="133" t="s">
        <v>442</v>
      </c>
      <c r="D333" s="119">
        <f>SUM(E333:F333)</f>
        <v>0</v>
      </c>
      <c r="E333" s="119"/>
      <c r="F333" s="119"/>
      <c r="G333" s="137" t="s">
        <v>487</v>
      </c>
      <c r="H333" s="137" t="s">
        <v>487</v>
      </c>
      <c r="I333" s="137" t="s">
        <v>487</v>
      </c>
      <c r="J333" s="137" t="s">
        <v>487</v>
      </c>
      <c r="K333" s="137" t="s">
        <v>487</v>
      </c>
      <c r="L333" s="137" t="s">
        <v>487</v>
      </c>
      <c r="M333" s="137" t="s">
        <v>487</v>
      </c>
    </row>
    <row r="334" spans="1:13" s="140" customFormat="1" ht="15">
      <c r="A334" s="136"/>
      <c r="B334" s="146"/>
      <c r="C334" s="122" t="s">
        <v>489</v>
      </c>
      <c r="D334" s="139">
        <f t="shared" ref="D334:M334" si="44">SUM(D327:D333)</f>
        <v>0</v>
      </c>
      <c r="E334" s="139">
        <f t="shared" si="44"/>
        <v>0</v>
      </c>
      <c r="F334" s="139">
        <f t="shared" si="44"/>
        <v>0</v>
      </c>
      <c r="G334" s="139">
        <f t="shared" si="44"/>
        <v>0</v>
      </c>
      <c r="H334" s="139">
        <f t="shared" si="44"/>
        <v>0</v>
      </c>
      <c r="I334" s="139">
        <f t="shared" si="44"/>
        <v>0</v>
      </c>
      <c r="J334" s="139">
        <f t="shared" si="44"/>
        <v>0</v>
      </c>
      <c r="K334" s="139">
        <f t="shared" si="44"/>
        <v>0</v>
      </c>
      <c r="L334" s="139">
        <f t="shared" si="44"/>
        <v>0</v>
      </c>
      <c r="M334" s="139">
        <f t="shared" si="44"/>
        <v>0</v>
      </c>
    </row>
    <row r="335" spans="1:13" s="136" customFormat="1" ht="12.75">
      <c r="A335" s="140"/>
      <c r="B335" s="132"/>
      <c r="C335" s="133"/>
      <c r="D335" s="133"/>
      <c r="E335" s="133"/>
      <c r="F335" s="133"/>
      <c r="G335" s="133"/>
      <c r="H335" s="133"/>
      <c r="I335" s="133"/>
      <c r="J335" s="133"/>
      <c r="K335" s="133"/>
      <c r="L335" s="133"/>
      <c r="M335" s="133"/>
    </row>
    <row r="336" spans="1:13" s="136" customFormat="1" ht="12.75">
      <c r="B336" s="132"/>
      <c r="C336" s="133"/>
      <c r="D336" s="133"/>
      <c r="E336" s="133"/>
      <c r="F336" s="133"/>
      <c r="G336" s="133"/>
      <c r="H336" s="133"/>
      <c r="I336" s="133"/>
      <c r="J336" s="133"/>
      <c r="K336" s="133"/>
      <c r="L336" s="133"/>
      <c r="M336" s="133"/>
    </row>
    <row r="337" spans="1:13" s="136" customFormat="1" ht="12.75">
      <c r="B337" s="149" t="s">
        <v>509</v>
      </c>
      <c r="C337" s="133"/>
      <c r="D337" s="133"/>
      <c r="E337" s="133"/>
      <c r="F337" s="133"/>
      <c r="G337" s="133"/>
      <c r="H337" s="133"/>
      <c r="I337" s="143" t="s">
        <v>444</v>
      </c>
      <c r="J337" s="133"/>
      <c r="K337" s="133"/>
      <c r="L337" s="133"/>
      <c r="M337" s="133"/>
    </row>
    <row r="338" spans="1:13" s="136" customFormat="1" ht="12.75">
      <c r="B338" s="132"/>
      <c r="C338" s="133"/>
      <c r="D338" s="133"/>
      <c r="E338" s="143" t="s">
        <v>471</v>
      </c>
      <c r="F338" s="143" t="s">
        <v>472</v>
      </c>
      <c r="G338" s="143" t="s">
        <v>473</v>
      </c>
      <c r="H338" s="143" t="s">
        <v>474</v>
      </c>
      <c r="I338" s="143" t="s">
        <v>475</v>
      </c>
      <c r="J338" s="129" t="s">
        <v>476</v>
      </c>
      <c r="K338" s="143" t="s">
        <v>477</v>
      </c>
      <c r="L338" s="133"/>
      <c r="M338" s="143" t="s">
        <v>478</v>
      </c>
    </row>
    <row r="339" spans="1:13" s="136" customFormat="1" ht="12.75">
      <c r="B339" s="132"/>
      <c r="C339" s="143" t="s">
        <v>479</v>
      </c>
      <c r="D339" s="143" t="s">
        <v>480</v>
      </c>
      <c r="E339" s="143" t="s">
        <v>481</v>
      </c>
      <c r="F339" s="143" t="s">
        <v>481</v>
      </c>
      <c r="G339" s="143" t="s">
        <v>482</v>
      </c>
      <c r="H339" s="143" t="s">
        <v>482</v>
      </c>
      <c r="I339" s="143" t="s">
        <v>483</v>
      </c>
      <c r="J339" s="129" t="s">
        <v>484</v>
      </c>
      <c r="K339" s="143" t="s">
        <v>485</v>
      </c>
      <c r="L339" s="143" t="s">
        <v>457</v>
      </c>
      <c r="M339" s="143" t="s">
        <v>486</v>
      </c>
    </row>
    <row r="340" spans="1:13" s="136" customFormat="1" ht="12.75">
      <c r="B340" s="132"/>
      <c r="C340" s="133"/>
      <c r="D340" s="133"/>
      <c r="E340" s="143" t="str">
        <f>"(0)"</f>
        <v>(0)</v>
      </c>
      <c r="F340" s="143" t="str">
        <f>"(1)"</f>
        <v>(1)</v>
      </c>
      <c r="G340" s="143" t="str">
        <f>"(2)"</f>
        <v>(2)</v>
      </c>
      <c r="H340" s="143" t="str">
        <f>"(3)"</f>
        <v>(3)</v>
      </c>
      <c r="I340" s="143" t="str">
        <f>"(4)"</f>
        <v>(4)</v>
      </c>
      <c r="J340" s="143" t="str">
        <f>"(5)"</f>
        <v>(5)</v>
      </c>
      <c r="K340" s="143" t="str">
        <f>"(7)"</f>
        <v>(7)</v>
      </c>
      <c r="L340" s="143" t="str">
        <f>"(8)"</f>
        <v>(8)</v>
      </c>
      <c r="M340" s="143" t="str">
        <f>"(9)"</f>
        <v>(9)</v>
      </c>
    </row>
    <row r="341" spans="1:13" s="136" customFormat="1" ht="12.75">
      <c r="B341" s="132">
        <v>21</v>
      </c>
      <c r="C341" s="133" t="s">
        <v>175</v>
      </c>
      <c r="D341" s="134">
        <f t="shared" ref="D341:D346" si="45">SUM(E341:M341)</f>
        <v>0</v>
      </c>
      <c r="E341" s="145"/>
      <c r="F341" s="135" t="s">
        <v>487</v>
      </c>
      <c r="G341" s="145"/>
      <c r="H341" s="145"/>
      <c r="I341" s="145"/>
      <c r="J341" s="145"/>
      <c r="K341" s="145"/>
      <c r="L341" s="145"/>
      <c r="M341" s="145"/>
    </row>
    <row r="342" spans="1:13" s="136" customFormat="1" ht="12.75">
      <c r="B342" s="132">
        <v>27</v>
      </c>
      <c r="C342" s="133" t="s">
        <v>182</v>
      </c>
      <c r="D342" s="134">
        <f t="shared" si="45"/>
        <v>0</v>
      </c>
      <c r="E342" s="145"/>
      <c r="F342" s="135" t="s">
        <v>487</v>
      </c>
      <c r="G342" s="145"/>
      <c r="H342" s="145"/>
      <c r="I342" s="145"/>
      <c r="J342" s="145"/>
      <c r="K342" s="145"/>
      <c r="L342" s="145"/>
      <c r="M342" s="145"/>
    </row>
    <row r="343" spans="1:13" s="136" customFormat="1" ht="12.75">
      <c r="B343" s="132">
        <v>60</v>
      </c>
      <c r="C343" s="133" t="s">
        <v>190</v>
      </c>
      <c r="D343" s="134">
        <f t="shared" si="45"/>
        <v>0</v>
      </c>
      <c r="E343" s="145"/>
      <c r="F343" s="135" t="s">
        <v>487</v>
      </c>
      <c r="G343" s="145"/>
      <c r="H343" s="145"/>
      <c r="I343" s="145"/>
      <c r="J343" s="145"/>
      <c r="K343" s="145"/>
      <c r="L343" s="145"/>
      <c r="M343" s="145"/>
    </row>
    <row r="344" spans="1:13" s="136" customFormat="1" ht="12.75">
      <c r="B344" s="132">
        <v>83</v>
      </c>
      <c r="C344" s="133" t="s">
        <v>124</v>
      </c>
      <c r="D344" s="134">
        <f t="shared" si="45"/>
        <v>0</v>
      </c>
      <c r="E344" s="145"/>
      <c r="F344" s="135" t="s">
        <v>487</v>
      </c>
      <c r="G344" s="135" t="s">
        <v>487</v>
      </c>
      <c r="H344" s="135" t="s">
        <v>487</v>
      </c>
      <c r="I344" s="135" t="s">
        <v>487</v>
      </c>
      <c r="J344" s="135" t="s">
        <v>487</v>
      </c>
      <c r="K344" s="145"/>
      <c r="L344" s="135" t="s">
        <v>487</v>
      </c>
      <c r="M344" s="135" t="s">
        <v>487</v>
      </c>
    </row>
    <row r="345" spans="1:13" s="136" customFormat="1" ht="12.75">
      <c r="B345" s="132">
        <v>89</v>
      </c>
      <c r="C345" s="133" t="s">
        <v>563</v>
      </c>
      <c r="D345" s="134">
        <f t="shared" si="45"/>
        <v>0</v>
      </c>
      <c r="E345" s="144"/>
      <c r="F345" s="135" t="s">
        <v>487</v>
      </c>
      <c r="G345" s="153" t="s">
        <v>487</v>
      </c>
      <c r="H345" s="156" t="s">
        <v>487</v>
      </c>
      <c r="I345" s="153" t="s">
        <v>487</v>
      </c>
      <c r="J345" s="153" t="s">
        <v>487</v>
      </c>
      <c r="K345" s="153" t="s">
        <v>487</v>
      </c>
      <c r="L345" s="153" t="s">
        <v>487</v>
      </c>
    </row>
    <row r="346" spans="1:13" s="136" customFormat="1" ht="12.75">
      <c r="B346" s="132">
        <v>98</v>
      </c>
      <c r="C346" s="133" t="s">
        <v>127</v>
      </c>
      <c r="D346" s="134">
        <f t="shared" si="45"/>
        <v>0</v>
      </c>
      <c r="E346" s="145"/>
      <c r="F346" s="135" t="s">
        <v>487</v>
      </c>
      <c r="G346" s="145"/>
      <c r="H346" s="145"/>
      <c r="I346" s="145"/>
      <c r="J346" s="145"/>
      <c r="K346" s="145"/>
      <c r="L346" s="145"/>
      <c r="M346" s="145"/>
    </row>
    <row r="347" spans="1:13" s="136" customFormat="1" ht="15">
      <c r="B347" s="132">
        <v>99</v>
      </c>
      <c r="C347" s="133" t="s">
        <v>442</v>
      </c>
      <c r="D347" s="119">
        <f>SUM(E347:F347)</f>
        <v>0</v>
      </c>
      <c r="E347" s="119"/>
      <c r="F347" s="119"/>
      <c r="G347" s="137" t="s">
        <v>487</v>
      </c>
      <c r="H347" s="137" t="s">
        <v>487</v>
      </c>
      <c r="I347" s="137" t="s">
        <v>487</v>
      </c>
      <c r="J347" s="137" t="s">
        <v>487</v>
      </c>
      <c r="K347" s="137" t="s">
        <v>487</v>
      </c>
      <c r="L347" s="137" t="s">
        <v>487</v>
      </c>
      <c r="M347" s="137" t="s">
        <v>487</v>
      </c>
    </row>
    <row r="348" spans="1:13" s="140" customFormat="1" ht="15">
      <c r="A348" s="136"/>
      <c r="B348" s="146"/>
      <c r="C348" s="122" t="s">
        <v>489</v>
      </c>
      <c r="D348" s="139">
        <f t="shared" ref="D348:M348" si="46">SUM(D341:D347)</f>
        <v>0</v>
      </c>
      <c r="E348" s="139">
        <f t="shared" si="46"/>
        <v>0</v>
      </c>
      <c r="F348" s="139">
        <f t="shared" si="46"/>
        <v>0</v>
      </c>
      <c r="G348" s="139">
        <f t="shared" si="46"/>
        <v>0</v>
      </c>
      <c r="H348" s="139">
        <f t="shared" si="46"/>
        <v>0</v>
      </c>
      <c r="I348" s="139">
        <f t="shared" si="46"/>
        <v>0</v>
      </c>
      <c r="J348" s="139">
        <f t="shared" si="46"/>
        <v>0</v>
      </c>
      <c r="K348" s="139">
        <f t="shared" si="46"/>
        <v>0</v>
      </c>
      <c r="L348" s="139">
        <f t="shared" si="46"/>
        <v>0</v>
      </c>
      <c r="M348" s="139">
        <f t="shared" si="46"/>
        <v>0</v>
      </c>
    </row>
    <row r="349" spans="1:13" s="136" customFormat="1" ht="12.75">
      <c r="A349" s="140"/>
      <c r="B349" s="151"/>
      <c r="C349" s="133"/>
      <c r="D349" s="133"/>
      <c r="E349" s="133"/>
      <c r="F349" s="133"/>
      <c r="G349" s="133"/>
      <c r="H349" s="133"/>
      <c r="I349" s="133"/>
      <c r="J349" s="133"/>
      <c r="K349" s="133"/>
      <c r="L349" s="133"/>
      <c r="M349" s="133"/>
    </row>
    <row r="350" spans="1:13" s="136" customFormat="1" ht="12.75">
      <c r="B350" s="132"/>
      <c r="C350" s="133"/>
      <c r="D350" s="133"/>
      <c r="E350" s="133"/>
      <c r="F350" s="133"/>
      <c r="G350" s="133"/>
      <c r="H350" s="133"/>
      <c r="I350" s="133"/>
      <c r="J350" s="133"/>
      <c r="K350" s="133"/>
      <c r="L350" s="133"/>
      <c r="M350" s="133"/>
    </row>
    <row r="351" spans="1:13" s="136" customFormat="1" ht="12.75">
      <c r="B351" s="149" t="s">
        <v>510</v>
      </c>
      <c r="C351" s="133"/>
      <c r="D351" s="133"/>
      <c r="E351" s="133"/>
      <c r="F351" s="133"/>
      <c r="G351" s="133"/>
      <c r="H351" s="133"/>
      <c r="I351" s="143" t="s">
        <v>444</v>
      </c>
      <c r="J351" s="133"/>
      <c r="K351" s="133"/>
      <c r="L351" s="133"/>
      <c r="M351" s="133"/>
    </row>
    <row r="352" spans="1:13" s="136" customFormat="1" ht="12.75">
      <c r="B352" s="132"/>
      <c r="C352" s="133"/>
      <c r="D352" s="133"/>
      <c r="E352" s="143" t="s">
        <v>471</v>
      </c>
      <c r="F352" s="143" t="s">
        <v>472</v>
      </c>
      <c r="G352" s="143" t="s">
        <v>473</v>
      </c>
      <c r="H352" s="143" t="s">
        <v>474</v>
      </c>
      <c r="I352" s="143" t="s">
        <v>475</v>
      </c>
      <c r="J352" s="129" t="s">
        <v>476</v>
      </c>
      <c r="K352" s="143" t="s">
        <v>477</v>
      </c>
      <c r="L352" s="133"/>
      <c r="M352" s="143" t="s">
        <v>478</v>
      </c>
    </row>
    <row r="353" spans="1:13" s="136" customFormat="1" ht="12.75">
      <c r="B353" s="132"/>
      <c r="C353" s="143" t="s">
        <v>479</v>
      </c>
      <c r="D353" s="143" t="s">
        <v>480</v>
      </c>
      <c r="E353" s="143" t="s">
        <v>481</v>
      </c>
      <c r="F353" s="143" t="s">
        <v>481</v>
      </c>
      <c r="G353" s="143" t="s">
        <v>482</v>
      </c>
      <c r="H353" s="143" t="s">
        <v>482</v>
      </c>
      <c r="I353" s="143" t="s">
        <v>483</v>
      </c>
      <c r="J353" s="129" t="s">
        <v>484</v>
      </c>
      <c r="K353" s="143" t="s">
        <v>485</v>
      </c>
      <c r="L353" s="143" t="s">
        <v>457</v>
      </c>
      <c r="M353" s="143" t="s">
        <v>486</v>
      </c>
    </row>
    <row r="354" spans="1:13" s="136" customFormat="1" ht="12.75">
      <c r="B354" s="132"/>
      <c r="C354" s="133"/>
      <c r="D354" s="133"/>
      <c r="E354" s="143" t="str">
        <f>"(0)"</f>
        <v>(0)</v>
      </c>
      <c r="F354" s="143" t="str">
        <f>"(1)"</f>
        <v>(1)</v>
      </c>
      <c r="G354" s="143" t="str">
        <f>"(2)"</f>
        <v>(2)</v>
      </c>
      <c r="H354" s="143" t="str">
        <f>"(3)"</f>
        <v>(3)</v>
      </c>
      <c r="I354" s="143" t="str">
        <f>"(4)"</f>
        <v>(4)</v>
      </c>
      <c r="J354" s="143" t="str">
        <f>"(5)"</f>
        <v>(5)</v>
      </c>
      <c r="K354" s="143" t="str">
        <f>"(7)"</f>
        <v>(7)</v>
      </c>
      <c r="L354" s="143" t="str">
        <f>"(8)"</f>
        <v>(8)</v>
      </c>
      <c r="M354" s="143" t="str">
        <f>"(9)"</f>
        <v>(9)</v>
      </c>
    </row>
    <row r="355" spans="1:13" s="136" customFormat="1" ht="12.75">
      <c r="B355" s="132">
        <v>21</v>
      </c>
      <c r="C355" s="133" t="s">
        <v>175</v>
      </c>
      <c r="D355" s="134">
        <f t="shared" ref="D355:D360" si="47">SUM(E355:M355)</f>
        <v>9860.4499999999989</v>
      </c>
      <c r="E355" s="145">
        <v>6882.06</v>
      </c>
      <c r="F355" s="135" t="s">
        <v>487</v>
      </c>
      <c r="G355" s="145"/>
      <c r="H355" s="145">
        <v>786.36</v>
      </c>
      <c r="I355" s="145">
        <v>2164.15</v>
      </c>
      <c r="J355" s="145">
        <v>8.49</v>
      </c>
      <c r="K355" s="145">
        <v>19.39</v>
      </c>
      <c r="L355" s="145"/>
      <c r="M355" s="145"/>
    </row>
    <row r="356" spans="1:13" s="136" customFormat="1" ht="12.75">
      <c r="B356" s="132">
        <v>27</v>
      </c>
      <c r="C356" s="133" t="s">
        <v>182</v>
      </c>
      <c r="D356" s="134">
        <f t="shared" si="47"/>
        <v>0</v>
      </c>
      <c r="E356" s="145"/>
      <c r="F356" s="135" t="s">
        <v>487</v>
      </c>
      <c r="G356" s="145"/>
      <c r="H356" s="145"/>
      <c r="I356" s="145"/>
      <c r="J356" s="145"/>
      <c r="K356" s="145"/>
      <c r="L356" s="145"/>
      <c r="M356" s="145"/>
    </row>
    <row r="357" spans="1:13" s="136" customFormat="1" ht="12.75">
      <c r="B357" s="132">
        <v>60</v>
      </c>
      <c r="C357" s="133" t="s">
        <v>190</v>
      </c>
      <c r="D357" s="134">
        <f t="shared" si="47"/>
        <v>0</v>
      </c>
      <c r="E357" s="145"/>
      <c r="F357" s="135" t="s">
        <v>487</v>
      </c>
      <c r="G357" s="145"/>
      <c r="H357" s="145"/>
      <c r="I357" s="145"/>
      <c r="J357" s="145"/>
      <c r="K357" s="145"/>
      <c r="L357" s="145"/>
      <c r="M357" s="145"/>
    </row>
    <row r="358" spans="1:13" s="136" customFormat="1" ht="12.75">
      <c r="B358" s="132">
        <v>83</v>
      </c>
      <c r="C358" s="133" t="s">
        <v>124</v>
      </c>
      <c r="D358" s="134">
        <f t="shared" si="47"/>
        <v>0</v>
      </c>
      <c r="E358" s="145"/>
      <c r="F358" s="135" t="s">
        <v>487</v>
      </c>
      <c r="G358" s="135" t="s">
        <v>487</v>
      </c>
      <c r="H358" s="135" t="s">
        <v>487</v>
      </c>
      <c r="I358" s="135" t="s">
        <v>487</v>
      </c>
      <c r="J358" s="135" t="s">
        <v>487</v>
      </c>
      <c r="K358" s="145"/>
      <c r="L358" s="135" t="s">
        <v>487</v>
      </c>
      <c r="M358" s="135" t="s">
        <v>487</v>
      </c>
    </row>
    <row r="359" spans="1:13" s="136" customFormat="1" ht="12.75">
      <c r="B359" s="132">
        <v>89</v>
      </c>
      <c r="C359" s="133" t="s">
        <v>563</v>
      </c>
      <c r="D359" s="134">
        <f t="shared" si="47"/>
        <v>0</v>
      </c>
      <c r="E359" s="144"/>
      <c r="F359" s="135" t="s">
        <v>487</v>
      </c>
      <c r="G359" s="153" t="s">
        <v>487</v>
      </c>
      <c r="H359" s="156" t="s">
        <v>487</v>
      </c>
      <c r="I359" s="153" t="s">
        <v>487</v>
      </c>
      <c r="J359" s="153" t="s">
        <v>487</v>
      </c>
      <c r="K359" s="153" t="s">
        <v>487</v>
      </c>
      <c r="L359" s="153" t="s">
        <v>487</v>
      </c>
    </row>
    <row r="360" spans="1:13" s="136" customFormat="1" ht="12.75">
      <c r="B360" s="132">
        <v>98</v>
      </c>
      <c r="C360" s="133" t="s">
        <v>127</v>
      </c>
      <c r="D360" s="134">
        <f t="shared" si="47"/>
        <v>0</v>
      </c>
      <c r="E360" s="145"/>
      <c r="F360" s="135" t="s">
        <v>487</v>
      </c>
      <c r="G360" s="145"/>
      <c r="H360" s="145"/>
      <c r="I360" s="145"/>
      <c r="J360" s="145"/>
      <c r="K360" s="145"/>
      <c r="L360" s="145"/>
      <c r="M360" s="145"/>
    </row>
    <row r="361" spans="1:13" s="136" customFormat="1" ht="15">
      <c r="B361" s="132">
        <v>99</v>
      </c>
      <c r="C361" s="133" t="s">
        <v>442</v>
      </c>
      <c r="D361" s="119">
        <f>SUM(E361:F361)</f>
        <v>0</v>
      </c>
      <c r="E361" s="119"/>
      <c r="F361" s="119"/>
      <c r="G361" s="137" t="s">
        <v>487</v>
      </c>
      <c r="H361" s="137" t="s">
        <v>487</v>
      </c>
      <c r="I361" s="137" t="s">
        <v>487</v>
      </c>
      <c r="J361" s="137" t="s">
        <v>487</v>
      </c>
      <c r="K361" s="137" t="s">
        <v>487</v>
      </c>
      <c r="L361" s="137" t="s">
        <v>487</v>
      </c>
      <c r="M361" s="137" t="s">
        <v>487</v>
      </c>
    </row>
    <row r="362" spans="1:13" s="140" customFormat="1" ht="15">
      <c r="A362" s="136"/>
      <c r="B362" s="146"/>
      <c r="C362" s="122" t="s">
        <v>489</v>
      </c>
      <c r="D362" s="139">
        <f t="shared" ref="D362:M362" si="48">SUM(D355:D361)</f>
        <v>9860.4499999999989</v>
      </c>
      <c r="E362" s="139">
        <f t="shared" si="48"/>
        <v>6882.06</v>
      </c>
      <c r="F362" s="139">
        <f t="shared" si="48"/>
        <v>0</v>
      </c>
      <c r="G362" s="139">
        <f t="shared" si="48"/>
        <v>0</v>
      </c>
      <c r="H362" s="139">
        <f t="shared" si="48"/>
        <v>786.36</v>
      </c>
      <c r="I362" s="139">
        <f t="shared" si="48"/>
        <v>2164.15</v>
      </c>
      <c r="J362" s="139">
        <f t="shared" si="48"/>
        <v>8.49</v>
      </c>
      <c r="K362" s="139">
        <f t="shared" si="48"/>
        <v>19.39</v>
      </c>
      <c r="L362" s="139">
        <f t="shared" si="48"/>
        <v>0</v>
      </c>
      <c r="M362" s="139">
        <f t="shared" si="48"/>
        <v>0</v>
      </c>
    </row>
    <row r="363" spans="1:13" s="136" customFormat="1" ht="12.75">
      <c r="A363" s="140"/>
      <c r="B363" s="151"/>
      <c r="C363" s="133"/>
      <c r="D363" s="133"/>
      <c r="E363" s="133"/>
      <c r="F363" s="133"/>
      <c r="G363" s="133"/>
      <c r="H363" s="133"/>
      <c r="I363" s="133"/>
      <c r="J363" s="133"/>
      <c r="K363" s="133"/>
      <c r="L363" s="133"/>
      <c r="M363" s="133"/>
    </row>
    <row r="364" spans="1:13" s="136" customFormat="1" ht="12.75">
      <c r="B364" s="132"/>
      <c r="C364" s="133"/>
      <c r="D364" s="133"/>
      <c r="E364" s="133"/>
      <c r="F364" s="133"/>
      <c r="G364" s="133"/>
      <c r="H364" s="133"/>
      <c r="I364" s="133"/>
      <c r="J364" s="133"/>
      <c r="K364" s="133"/>
      <c r="L364" s="133"/>
      <c r="M364" s="133"/>
    </row>
    <row r="365" spans="1:13" s="136" customFormat="1" ht="12.75">
      <c r="B365" s="149" t="s">
        <v>511</v>
      </c>
      <c r="C365" s="133"/>
      <c r="D365" s="133"/>
      <c r="E365" s="133"/>
      <c r="F365" s="133"/>
      <c r="G365" s="133"/>
      <c r="H365" s="133"/>
      <c r="I365" s="143" t="s">
        <v>444</v>
      </c>
      <c r="J365" s="133"/>
      <c r="K365" s="133"/>
      <c r="L365" s="133"/>
      <c r="M365" s="133"/>
    </row>
    <row r="366" spans="1:13" s="136" customFormat="1" ht="12.75">
      <c r="B366" s="132"/>
      <c r="C366" s="133"/>
      <c r="D366" s="133"/>
      <c r="E366" s="143" t="s">
        <v>471</v>
      </c>
      <c r="F366" s="143" t="s">
        <v>472</v>
      </c>
      <c r="G366" s="143" t="s">
        <v>473</v>
      </c>
      <c r="H366" s="143" t="s">
        <v>474</v>
      </c>
      <c r="I366" s="143" t="s">
        <v>475</v>
      </c>
      <c r="J366" s="129" t="s">
        <v>476</v>
      </c>
      <c r="K366" s="143" t="s">
        <v>477</v>
      </c>
      <c r="L366" s="133"/>
      <c r="M366" s="143" t="s">
        <v>478</v>
      </c>
    </row>
    <row r="367" spans="1:13" s="136" customFormat="1" ht="12.75">
      <c r="B367" s="132"/>
      <c r="C367" s="143" t="s">
        <v>479</v>
      </c>
      <c r="D367" s="143" t="s">
        <v>480</v>
      </c>
      <c r="E367" s="143" t="s">
        <v>481</v>
      </c>
      <c r="F367" s="143" t="s">
        <v>481</v>
      </c>
      <c r="G367" s="143" t="s">
        <v>482</v>
      </c>
      <c r="H367" s="143" t="s">
        <v>482</v>
      </c>
      <c r="I367" s="143" t="s">
        <v>483</v>
      </c>
      <c r="J367" s="129" t="s">
        <v>484</v>
      </c>
      <c r="K367" s="143" t="s">
        <v>485</v>
      </c>
      <c r="L367" s="143" t="s">
        <v>457</v>
      </c>
      <c r="M367" s="143" t="s">
        <v>486</v>
      </c>
    </row>
    <row r="368" spans="1:13" s="136" customFormat="1" ht="12.75">
      <c r="B368" s="132"/>
      <c r="C368" s="133"/>
      <c r="D368" s="133"/>
      <c r="E368" s="143" t="str">
        <f>"(0)"</f>
        <v>(0)</v>
      </c>
      <c r="F368" s="143" t="str">
        <f>"(1)"</f>
        <v>(1)</v>
      </c>
      <c r="G368" s="143" t="str">
        <f>"(2)"</f>
        <v>(2)</v>
      </c>
      <c r="H368" s="143" t="str">
        <f>"(3)"</f>
        <v>(3)</v>
      </c>
      <c r="I368" s="143" t="str">
        <f>"(4)"</f>
        <v>(4)</v>
      </c>
      <c r="J368" s="143" t="str">
        <f>"(5)"</f>
        <v>(5)</v>
      </c>
      <c r="K368" s="143" t="str">
        <f>"(7)"</f>
        <v>(7)</v>
      </c>
      <c r="L368" s="143" t="str">
        <f>"(8)"</f>
        <v>(8)</v>
      </c>
      <c r="M368" s="143" t="str">
        <f>"(9)"</f>
        <v>(9)</v>
      </c>
    </row>
    <row r="369" spans="1:13" s="136" customFormat="1" ht="12.75">
      <c r="B369" s="132">
        <v>21</v>
      </c>
      <c r="C369" s="133" t="s">
        <v>175</v>
      </c>
      <c r="D369" s="134">
        <f t="shared" ref="D369:D374" si="49">SUM(E369:M369)</f>
        <v>0</v>
      </c>
      <c r="E369" s="145"/>
      <c r="F369" s="135" t="s">
        <v>487</v>
      </c>
      <c r="G369" s="145"/>
      <c r="H369" s="145"/>
      <c r="I369" s="145"/>
      <c r="J369" s="145"/>
      <c r="K369" s="145"/>
      <c r="L369" s="145"/>
      <c r="M369" s="145"/>
    </row>
    <row r="370" spans="1:13" s="136" customFormat="1" ht="12.75">
      <c r="B370" s="132">
        <v>27</v>
      </c>
      <c r="C370" s="133" t="s">
        <v>182</v>
      </c>
      <c r="D370" s="134">
        <f t="shared" si="49"/>
        <v>0</v>
      </c>
      <c r="E370" s="145"/>
      <c r="F370" s="135" t="s">
        <v>487</v>
      </c>
      <c r="G370" s="145"/>
      <c r="H370" s="145"/>
      <c r="I370" s="145"/>
      <c r="J370" s="145"/>
      <c r="K370" s="145"/>
      <c r="L370" s="145"/>
      <c r="M370" s="145"/>
    </row>
    <row r="371" spans="1:13" s="136" customFormat="1" ht="12.75">
      <c r="B371" s="132">
        <v>60</v>
      </c>
      <c r="C371" s="133" t="s">
        <v>190</v>
      </c>
      <c r="D371" s="134">
        <f t="shared" si="49"/>
        <v>0</v>
      </c>
      <c r="E371" s="145"/>
      <c r="F371" s="135" t="s">
        <v>487</v>
      </c>
      <c r="G371" s="145"/>
      <c r="H371" s="145"/>
      <c r="I371" s="145"/>
      <c r="J371" s="145"/>
      <c r="K371" s="145"/>
      <c r="L371" s="145"/>
      <c r="M371" s="145"/>
    </row>
    <row r="372" spans="1:13" s="136" customFormat="1" ht="12.75">
      <c r="B372" s="132">
        <v>83</v>
      </c>
      <c r="C372" s="133" t="s">
        <v>124</v>
      </c>
      <c r="D372" s="134">
        <f t="shared" si="49"/>
        <v>0</v>
      </c>
      <c r="E372" s="145"/>
      <c r="F372" s="135" t="s">
        <v>487</v>
      </c>
      <c r="G372" s="135" t="s">
        <v>487</v>
      </c>
      <c r="H372" s="135" t="s">
        <v>487</v>
      </c>
      <c r="I372" s="135" t="s">
        <v>487</v>
      </c>
      <c r="J372" s="135" t="s">
        <v>487</v>
      </c>
      <c r="K372" s="145"/>
      <c r="L372" s="135" t="s">
        <v>487</v>
      </c>
      <c r="M372" s="135" t="s">
        <v>487</v>
      </c>
    </row>
    <row r="373" spans="1:13" s="136" customFormat="1" ht="12.75">
      <c r="B373" s="132">
        <v>89</v>
      </c>
      <c r="C373" s="133" t="s">
        <v>563</v>
      </c>
      <c r="D373" s="134">
        <f t="shared" si="49"/>
        <v>0</v>
      </c>
      <c r="E373" s="144"/>
      <c r="F373" s="135" t="s">
        <v>487</v>
      </c>
      <c r="G373" s="153" t="s">
        <v>487</v>
      </c>
      <c r="H373" s="156" t="s">
        <v>487</v>
      </c>
      <c r="I373" s="153" t="s">
        <v>487</v>
      </c>
      <c r="J373" s="153" t="s">
        <v>487</v>
      </c>
      <c r="K373" s="153" t="s">
        <v>487</v>
      </c>
      <c r="L373" s="153" t="s">
        <v>487</v>
      </c>
    </row>
    <row r="374" spans="1:13" s="136" customFormat="1" ht="12.75">
      <c r="B374" s="132">
        <v>98</v>
      </c>
      <c r="C374" s="133" t="s">
        <v>127</v>
      </c>
      <c r="D374" s="134">
        <f t="shared" si="49"/>
        <v>0</v>
      </c>
      <c r="E374" s="145"/>
      <c r="F374" s="135" t="s">
        <v>487</v>
      </c>
      <c r="G374" s="145"/>
      <c r="H374" s="145"/>
      <c r="I374" s="145"/>
      <c r="J374" s="145"/>
      <c r="K374" s="145"/>
      <c r="L374" s="145"/>
      <c r="M374" s="145"/>
    </row>
    <row r="375" spans="1:13" s="136" customFormat="1" ht="15">
      <c r="B375" s="132">
        <v>99</v>
      </c>
      <c r="C375" s="133" t="s">
        <v>442</v>
      </c>
      <c r="D375" s="119">
        <f>SUM(E375:F375)</f>
        <v>0</v>
      </c>
      <c r="E375" s="119"/>
      <c r="F375" s="119"/>
      <c r="G375" s="137" t="s">
        <v>487</v>
      </c>
      <c r="H375" s="137" t="s">
        <v>487</v>
      </c>
      <c r="I375" s="137" t="s">
        <v>487</v>
      </c>
      <c r="J375" s="137" t="s">
        <v>487</v>
      </c>
      <c r="K375" s="137" t="s">
        <v>487</v>
      </c>
      <c r="L375" s="137" t="s">
        <v>487</v>
      </c>
      <c r="M375" s="137" t="s">
        <v>487</v>
      </c>
    </row>
    <row r="376" spans="1:13" s="140" customFormat="1" ht="15">
      <c r="A376" s="136"/>
      <c r="B376" s="146"/>
      <c r="C376" s="122" t="s">
        <v>489</v>
      </c>
      <c r="D376" s="139">
        <f t="shared" ref="D376:M376" si="50">SUM(D369:D375)</f>
        <v>0</v>
      </c>
      <c r="E376" s="139">
        <f t="shared" si="50"/>
        <v>0</v>
      </c>
      <c r="F376" s="139">
        <f t="shared" si="50"/>
        <v>0</v>
      </c>
      <c r="G376" s="139">
        <f t="shared" si="50"/>
        <v>0</v>
      </c>
      <c r="H376" s="139">
        <f t="shared" si="50"/>
        <v>0</v>
      </c>
      <c r="I376" s="139">
        <f t="shared" si="50"/>
        <v>0</v>
      </c>
      <c r="J376" s="139">
        <f t="shared" si="50"/>
        <v>0</v>
      </c>
      <c r="K376" s="139">
        <f t="shared" si="50"/>
        <v>0</v>
      </c>
      <c r="L376" s="139">
        <f t="shared" si="50"/>
        <v>0</v>
      </c>
      <c r="M376" s="139">
        <f t="shared" si="50"/>
        <v>0</v>
      </c>
    </row>
    <row r="377" spans="1:13" s="136" customFormat="1" ht="12.75">
      <c r="A377" s="140"/>
      <c r="B377" s="151"/>
      <c r="C377" s="133"/>
      <c r="D377" s="133"/>
      <c r="E377" s="133"/>
      <c r="F377" s="133"/>
      <c r="G377" s="133"/>
      <c r="H377" s="133"/>
      <c r="I377" s="133"/>
      <c r="J377" s="133"/>
      <c r="K377" s="133"/>
      <c r="L377" s="133"/>
      <c r="M377" s="133"/>
    </row>
    <row r="378" spans="1:13" s="136" customFormat="1" ht="12.75">
      <c r="B378" s="132"/>
      <c r="C378" s="133"/>
      <c r="D378" s="133"/>
      <c r="E378" s="133"/>
      <c r="F378" s="133"/>
      <c r="G378" s="133"/>
      <c r="H378" s="133"/>
      <c r="I378" s="133"/>
      <c r="J378" s="133"/>
      <c r="K378" s="133"/>
      <c r="L378" s="133"/>
      <c r="M378" s="133"/>
    </row>
    <row r="379" spans="1:13" s="136" customFormat="1" ht="12.75">
      <c r="B379" s="149" t="s">
        <v>512</v>
      </c>
      <c r="C379" s="133"/>
      <c r="D379" s="133"/>
      <c r="E379" s="133"/>
      <c r="F379" s="133"/>
      <c r="G379" s="133"/>
      <c r="H379" s="133"/>
      <c r="I379" s="143" t="s">
        <v>444</v>
      </c>
      <c r="J379" s="133"/>
      <c r="K379" s="133"/>
      <c r="L379" s="133"/>
      <c r="M379" s="133"/>
    </row>
    <row r="380" spans="1:13" s="136" customFormat="1" ht="12.75">
      <c r="B380" s="132"/>
      <c r="C380" s="133"/>
      <c r="D380" s="133"/>
      <c r="E380" s="143" t="s">
        <v>471</v>
      </c>
      <c r="F380" s="143" t="s">
        <v>472</v>
      </c>
      <c r="G380" s="143" t="s">
        <v>473</v>
      </c>
      <c r="H380" s="143" t="s">
        <v>474</v>
      </c>
      <c r="I380" s="143" t="s">
        <v>475</v>
      </c>
      <c r="J380" s="129" t="s">
        <v>476</v>
      </c>
      <c r="K380" s="143" t="s">
        <v>477</v>
      </c>
      <c r="L380" s="133"/>
      <c r="M380" s="143" t="s">
        <v>478</v>
      </c>
    </row>
    <row r="381" spans="1:13" s="136" customFormat="1" ht="12.75">
      <c r="B381" s="132"/>
      <c r="C381" s="143" t="s">
        <v>479</v>
      </c>
      <c r="D381" s="143" t="s">
        <v>480</v>
      </c>
      <c r="E381" s="143" t="s">
        <v>481</v>
      </c>
      <c r="F381" s="143" t="s">
        <v>481</v>
      </c>
      <c r="G381" s="143" t="s">
        <v>482</v>
      </c>
      <c r="H381" s="143" t="s">
        <v>482</v>
      </c>
      <c r="I381" s="143" t="s">
        <v>483</v>
      </c>
      <c r="J381" s="129" t="s">
        <v>484</v>
      </c>
      <c r="K381" s="143" t="s">
        <v>485</v>
      </c>
      <c r="L381" s="143" t="s">
        <v>457</v>
      </c>
      <c r="M381" s="143" t="s">
        <v>486</v>
      </c>
    </row>
    <row r="382" spans="1:13" s="136" customFormat="1" ht="12.75">
      <c r="B382" s="132"/>
      <c r="C382" s="133"/>
      <c r="D382" s="133"/>
      <c r="E382" s="143" t="str">
        <f>"(0)"</f>
        <v>(0)</v>
      </c>
      <c r="F382" s="143" t="str">
        <f>"(1)"</f>
        <v>(1)</v>
      </c>
      <c r="G382" s="143" t="str">
        <f>"(2)"</f>
        <v>(2)</v>
      </c>
      <c r="H382" s="143" t="str">
        <f>"(3)"</f>
        <v>(3)</v>
      </c>
      <c r="I382" s="143" t="str">
        <f>"(4)"</f>
        <v>(4)</v>
      </c>
      <c r="J382" s="143" t="str">
        <f>"(5)"</f>
        <v>(5)</v>
      </c>
      <c r="K382" s="143" t="str">
        <f>"(7)"</f>
        <v>(7)</v>
      </c>
      <c r="L382" s="143" t="str">
        <f>"(8)"</f>
        <v>(8)</v>
      </c>
      <c r="M382" s="143" t="str">
        <f>"(9)"</f>
        <v>(9)</v>
      </c>
    </row>
    <row r="383" spans="1:13" s="136" customFormat="1" ht="12.75">
      <c r="B383" s="132">
        <v>20</v>
      </c>
      <c r="C383" s="133" t="s">
        <v>701</v>
      </c>
      <c r="D383" s="134">
        <f t="shared" ref="D383:D394" si="51">SUM(E383:M383)</f>
        <v>0</v>
      </c>
      <c r="E383" s="145"/>
      <c r="F383" s="135" t="s">
        <v>487</v>
      </c>
      <c r="G383" s="145"/>
      <c r="H383" s="145"/>
      <c r="I383" s="145"/>
      <c r="J383" s="145"/>
      <c r="K383" s="145"/>
      <c r="L383" s="145"/>
      <c r="M383" s="145"/>
    </row>
    <row r="384" spans="1:13" s="136" customFormat="1" ht="12.75">
      <c r="B384" s="132">
        <v>21</v>
      </c>
      <c r="C384" s="133" t="s">
        <v>175</v>
      </c>
      <c r="D384" s="134">
        <f t="shared" ref="D384:D391" si="52">SUM(E384:M384)</f>
        <v>25511.29</v>
      </c>
      <c r="E384" s="145">
        <v>724.81</v>
      </c>
      <c r="F384" s="135" t="s">
        <v>487</v>
      </c>
      <c r="G384" s="145">
        <v>3054</v>
      </c>
      <c r="H384" s="145"/>
      <c r="I384" s="145">
        <v>1048</v>
      </c>
      <c r="J384" s="145">
        <v>129.84</v>
      </c>
      <c r="K384" s="145">
        <v>20093.28</v>
      </c>
      <c r="L384" s="145">
        <v>461.36</v>
      </c>
      <c r="M384" s="145"/>
    </row>
    <row r="385" spans="1:13" s="136" customFormat="1" ht="12.75">
      <c r="B385" s="132">
        <v>26</v>
      </c>
      <c r="C385" s="133" t="s">
        <v>702</v>
      </c>
      <c r="D385" s="134">
        <f t="shared" si="52"/>
        <v>0</v>
      </c>
      <c r="E385" s="145"/>
      <c r="F385" s="135" t="s">
        <v>487</v>
      </c>
      <c r="G385" s="145"/>
      <c r="H385" s="145"/>
      <c r="I385" s="145"/>
      <c r="J385" s="145"/>
      <c r="K385" s="145"/>
      <c r="L385" s="145"/>
      <c r="M385" s="145"/>
    </row>
    <row r="386" spans="1:13" s="136" customFormat="1" ht="12.75">
      <c r="B386" s="132">
        <v>27</v>
      </c>
      <c r="C386" s="133" t="s">
        <v>182</v>
      </c>
      <c r="D386" s="134">
        <f t="shared" si="52"/>
        <v>0</v>
      </c>
      <c r="E386" s="145"/>
      <c r="F386" s="135" t="s">
        <v>487</v>
      </c>
      <c r="G386" s="145"/>
      <c r="H386" s="145"/>
      <c r="I386" s="145"/>
      <c r="J386" s="145"/>
      <c r="K386" s="145"/>
      <c r="L386" s="145"/>
      <c r="M386" s="145"/>
    </row>
    <row r="387" spans="1:13" s="136" customFormat="1" ht="12.75">
      <c r="B387" s="132">
        <v>41</v>
      </c>
      <c r="C387" s="133" t="s">
        <v>703</v>
      </c>
      <c r="D387" s="134">
        <f t="shared" si="52"/>
        <v>0</v>
      </c>
      <c r="E387" s="145"/>
      <c r="F387" s="135" t="s">
        <v>487</v>
      </c>
      <c r="G387" s="145"/>
      <c r="H387" s="145"/>
      <c r="I387" s="145"/>
      <c r="J387" s="145"/>
      <c r="K387" s="145"/>
      <c r="L387" s="145"/>
      <c r="M387" s="145"/>
    </row>
    <row r="388" spans="1:13" s="136" customFormat="1" ht="12.75">
      <c r="B388" s="132">
        <v>42</v>
      </c>
      <c r="C388" s="133" t="s">
        <v>704</v>
      </c>
      <c r="D388" s="134">
        <f t="shared" si="52"/>
        <v>0</v>
      </c>
      <c r="E388" s="145"/>
      <c r="F388" s="135" t="s">
        <v>487</v>
      </c>
      <c r="G388" s="135" t="s">
        <v>487</v>
      </c>
      <c r="H388" s="135" t="s">
        <v>487</v>
      </c>
      <c r="I388" s="135" t="s">
        <v>487</v>
      </c>
      <c r="J388" s="145"/>
      <c r="K388" s="145"/>
      <c r="L388" s="135" t="s">
        <v>487</v>
      </c>
      <c r="M388" s="135" t="s">
        <v>487</v>
      </c>
    </row>
    <row r="389" spans="1:13" s="136" customFormat="1" ht="12.75">
      <c r="B389" s="132">
        <v>44</v>
      </c>
      <c r="C389" s="133" t="s">
        <v>705</v>
      </c>
      <c r="D389" s="134">
        <f t="shared" si="52"/>
        <v>0</v>
      </c>
      <c r="E389" s="145"/>
      <c r="F389" s="135" t="s">
        <v>487</v>
      </c>
      <c r="G389" s="135" t="s">
        <v>487</v>
      </c>
      <c r="H389" s="145"/>
      <c r="I389" s="145"/>
      <c r="J389" s="145"/>
      <c r="K389" s="145"/>
      <c r="L389" s="145"/>
      <c r="M389" s="145"/>
    </row>
    <row r="390" spans="1:13" s="136" customFormat="1" ht="12.75">
      <c r="B390" s="132">
        <v>60</v>
      </c>
      <c r="C390" s="133" t="s">
        <v>190</v>
      </c>
      <c r="D390" s="134">
        <f t="shared" si="52"/>
        <v>0</v>
      </c>
      <c r="E390" s="145"/>
      <c r="F390" s="135" t="s">
        <v>487</v>
      </c>
      <c r="G390" s="145"/>
      <c r="H390" s="145"/>
      <c r="I390" s="145"/>
      <c r="J390" s="145"/>
      <c r="K390" s="145"/>
      <c r="L390" s="145"/>
      <c r="M390" s="145"/>
    </row>
    <row r="391" spans="1:13" s="136" customFormat="1" ht="12.75">
      <c r="A391" s="133"/>
      <c r="B391" s="132">
        <v>72</v>
      </c>
      <c r="C391" s="133" t="s">
        <v>700</v>
      </c>
      <c r="D391" s="134">
        <f t="shared" si="52"/>
        <v>0</v>
      </c>
      <c r="E391" s="145"/>
      <c r="F391" s="135" t="s">
        <v>487</v>
      </c>
      <c r="G391" s="145"/>
      <c r="H391" s="145"/>
      <c r="I391" s="145"/>
      <c r="J391" s="145"/>
      <c r="K391" s="145"/>
      <c r="L391" s="145"/>
      <c r="M391" s="145"/>
    </row>
    <row r="392" spans="1:13" s="136" customFormat="1" ht="12.75">
      <c r="B392" s="132">
        <v>83</v>
      </c>
      <c r="C392" s="133" t="s">
        <v>124</v>
      </c>
      <c r="D392" s="134">
        <f t="shared" si="51"/>
        <v>0</v>
      </c>
      <c r="E392" s="145"/>
      <c r="F392" s="135" t="s">
        <v>487</v>
      </c>
      <c r="G392" s="135" t="s">
        <v>487</v>
      </c>
      <c r="H392" s="135" t="s">
        <v>487</v>
      </c>
      <c r="I392" s="135" t="s">
        <v>487</v>
      </c>
      <c r="J392" s="135" t="s">
        <v>487</v>
      </c>
      <c r="K392" s="145"/>
      <c r="L392" s="135" t="s">
        <v>487</v>
      </c>
      <c r="M392" s="135" t="s">
        <v>487</v>
      </c>
    </row>
    <row r="393" spans="1:13" s="136" customFormat="1" ht="12.75">
      <c r="B393" s="132">
        <v>89</v>
      </c>
      <c r="C393" s="133" t="s">
        <v>563</v>
      </c>
      <c r="D393" s="134">
        <f t="shared" si="51"/>
        <v>0</v>
      </c>
      <c r="E393" s="144"/>
      <c r="F393" s="135" t="s">
        <v>487</v>
      </c>
      <c r="G393" s="153" t="s">
        <v>487</v>
      </c>
      <c r="H393" s="156" t="s">
        <v>487</v>
      </c>
      <c r="I393" s="153" t="s">
        <v>487</v>
      </c>
      <c r="J393" s="153" t="s">
        <v>487</v>
      </c>
      <c r="K393" s="153" t="s">
        <v>487</v>
      </c>
      <c r="L393" s="153" t="s">
        <v>487</v>
      </c>
    </row>
    <row r="394" spans="1:13" s="136" customFormat="1" ht="12.75">
      <c r="B394" s="132">
        <v>98</v>
      </c>
      <c r="C394" s="133" t="s">
        <v>127</v>
      </c>
      <c r="D394" s="134">
        <f t="shared" si="51"/>
        <v>0</v>
      </c>
      <c r="E394" s="145"/>
      <c r="F394" s="135" t="s">
        <v>487</v>
      </c>
      <c r="G394" s="145"/>
      <c r="H394" s="145"/>
      <c r="I394" s="145"/>
      <c r="J394" s="145"/>
      <c r="K394" s="145"/>
      <c r="L394" s="145"/>
      <c r="M394" s="145"/>
    </row>
    <row r="395" spans="1:13" s="136" customFormat="1" ht="15">
      <c r="B395" s="132">
        <v>99</v>
      </c>
      <c r="C395" s="133" t="s">
        <v>442</v>
      </c>
      <c r="D395" s="119">
        <f>SUM(E395:F395)</f>
        <v>0</v>
      </c>
      <c r="E395" s="119"/>
      <c r="F395" s="119"/>
      <c r="G395" s="137" t="s">
        <v>487</v>
      </c>
      <c r="H395" s="137" t="s">
        <v>487</v>
      </c>
      <c r="I395" s="137" t="s">
        <v>487</v>
      </c>
      <c r="J395" s="137" t="s">
        <v>487</v>
      </c>
      <c r="K395" s="137" t="s">
        <v>487</v>
      </c>
      <c r="L395" s="137" t="s">
        <v>487</v>
      </c>
      <c r="M395" s="137" t="s">
        <v>487</v>
      </c>
    </row>
    <row r="396" spans="1:13" s="140" customFormat="1" ht="15">
      <c r="A396" s="136"/>
      <c r="B396" s="146"/>
      <c r="C396" s="122" t="s">
        <v>489</v>
      </c>
      <c r="D396" s="139">
        <f t="shared" ref="D396:M396" si="53">SUM(D383:D395)</f>
        <v>25511.29</v>
      </c>
      <c r="E396" s="139">
        <f t="shared" si="53"/>
        <v>724.81</v>
      </c>
      <c r="F396" s="139">
        <f t="shared" si="53"/>
        <v>0</v>
      </c>
      <c r="G396" s="139">
        <f t="shared" si="53"/>
        <v>3054</v>
      </c>
      <c r="H396" s="139">
        <f t="shared" si="53"/>
        <v>0</v>
      </c>
      <c r="I396" s="139">
        <f t="shared" si="53"/>
        <v>1048</v>
      </c>
      <c r="J396" s="139">
        <f t="shared" si="53"/>
        <v>129.84</v>
      </c>
      <c r="K396" s="139">
        <f t="shared" si="53"/>
        <v>20093.28</v>
      </c>
      <c r="L396" s="139">
        <f t="shared" si="53"/>
        <v>461.36</v>
      </c>
      <c r="M396" s="139">
        <f t="shared" si="53"/>
        <v>0</v>
      </c>
    </row>
    <row r="397" spans="1:13" s="136" customFormat="1" ht="12.75">
      <c r="A397" s="140"/>
      <c r="B397" s="151"/>
      <c r="C397" s="133"/>
      <c r="D397" s="133"/>
      <c r="E397" s="133"/>
      <c r="F397" s="133"/>
      <c r="G397" s="133"/>
      <c r="H397" s="133"/>
      <c r="I397" s="133"/>
      <c r="J397" s="133"/>
      <c r="K397" s="133"/>
      <c r="L397" s="133"/>
      <c r="M397" s="133"/>
    </row>
    <row r="398" spans="1:13" s="136" customFormat="1" ht="12.75">
      <c r="B398" s="132"/>
      <c r="C398" s="133"/>
      <c r="D398" s="133"/>
      <c r="E398" s="133"/>
      <c r="F398" s="133"/>
      <c r="G398" s="133"/>
      <c r="H398" s="133"/>
      <c r="I398" s="133"/>
      <c r="J398" s="133"/>
      <c r="K398" s="133"/>
      <c r="L398" s="133"/>
      <c r="M398" s="133"/>
    </row>
    <row r="399" spans="1:13" s="136" customFormat="1" ht="12.75">
      <c r="B399" s="149" t="s">
        <v>513</v>
      </c>
      <c r="C399" s="133"/>
      <c r="D399" s="133"/>
      <c r="E399" s="133"/>
      <c r="F399" s="133"/>
      <c r="G399" s="133"/>
      <c r="H399" s="133"/>
      <c r="I399" s="143" t="s">
        <v>444</v>
      </c>
      <c r="J399" s="133"/>
      <c r="K399" s="133"/>
      <c r="L399" s="133"/>
      <c r="M399" s="133"/>
    </row>
    <row r="400" spans="1:13" s="136" customFormat="1" ht="12.75">
      <c r="B400" s="132"/>
      <c r="C400" s="133"/>
      <c r="D400" s="133"/>
      <c r="E400" s="143" t="s">
        <v>471</v>
      </c>
      <c r="F400" s="143" t="s">
        <v>472</v>
      </c>
      <c r="G400" s="143" t="s">
        <v>473</v>
      </c>
      <c r="H400" s="143" t="s">
        <v>474</v>
      </c>
      <c r="I400" s="143" t="s">
        <v>475</v>
      </c>
      <c r="J400" s="129" t="s">
        <v>476</v>
      </c>
      <c r="K400" s="143" t="s">
        <v>477</v>
      </c>
      <c r="L400" s="133"/>
      <c r="M400" s="143" t="s">
        <v>478</v>
      </c>
    </row>
    <row r="401" spans="1:13" s="136" customFormat="1" ht="12.75">
      <c r="B401" s="132"/>
      <c r="C401" s="143" t="s">
        <v>479</v>
      </c>
      <c r="D401" s="143" t="s">
        <v>480</v>
      </c>
      <c r="E401" s="143" t="s">
        <v>481</v>
      </c>
      <c r="F401" s="143" t="s">
        <v>481</v>
      </c>
      <c r="G401" s="143" t="s">
        <v>482</v>
      </c>
      <c r="H401" s="143" t="s">
        <v>482</v>
      </c>
      <c r="I401" s="143" t="s">
        <v>483</v>
      </c>
      <c r="J401" s="129" t="s">
        <v>484</v>
      </c>
      <c r="K401" s="143" t="s">
        <v>485</v>
      </c>
      <c r="L401" s="143" t="s">
        <v>457</v>
      </c>
      <c r="M401" s="143" t="s">
        <v>486</v>
      </c>
    </row>
    <row r="402" spans="1:13" s="136" customFormat="1" ht="12.75">
      <c r="B402" s="132"/>
      <c r="C402" s="133"/>
      <c r="D402" s="133"/>
      <c r="E402" s="143" t="str">
        <f>"(0)"</f>
        <v>(0)</v>
      </c>
      <c r="F402" s="143" t="str">
        <f>"(1)"</f>
        <v>(1)</v>
      </c>
      <c r="G402" s="143" t="str">
        <f>"(2)"</f>
        <v>(2)</v>
      </c>
      <c r="H402" s="143" t="str">
        <f>"(3)"</f>
        <v>(3)</v>
      </c>
      <c r="I402" s="143" t="str">
        <f>"(4)"</f>
        <v>(4)</v>
      </c>
      <c r="J402" s="143" t="str">
        <f>"(5)"</f>
        <v>(5)</v>
      </c>
      <c r="K402" s="143" t="str">
        <f>"(7)"</f>
        <v>(7)</v>
      </c>
      <c r="L402" s="143" t="str">
        <f>"(8)"</f>
        <v>(8)</v>
      </c>
      <c r="M402" s="143" t="str">
        <f>"(9)"</f>
        <v>(9)</v>
      </c>
    </row>
    <row r="403" spans="1:13" s="136" customFormat="1" ht="12.75">
      <c r="B403" s="132">
        <v>21</v>
      </c>
      <c r="C403" s="133" t="s">
        <v>175</v>
      </c>
      <c r="D403" s="134">
        <f t="shared" ref="D403:D408" si="54">SUM(E403:M403)</f>
        <v>0</v>
      </c>
      <c r="E403" s="145"/>
      <c r="F403" s="135" t="s">
        <v>487</v>
      </c>
      <c r="G403" s="145"/>
      <c r="H403" s="145"/>
      <c r="I403" s="145"/>
      <c r="J403" s="145"/>
      <c r="K403" s="145"/>
      <c r="L403" s="145"/>
      <c r="M403" s="145"/>
    </row>
    <row r="404" spans="1:13" s="136" customFormat="1" ht="12.75">
      <c r="B404" s="132">
        <v>27</v>
      </c>
      <c r="C404" s="133" t="s">
        <v>182</v>
      </c>
      <c r="D404" s="134">
        <f t="shared" si="54"/>
        <v>6730.3099999999995</v>
      </c>
      <c r="E404" s="145"/>
      <c r="F404" s="135" t="s">
        <v>487</v>
      </c>
      <c r="G404" s="145">
        <v>6210</v>
      </c>
      <c r="H404" s="145"/>
      <c r="I404" s="145">
        <v>520.30999999999995</v>
      </c>
      <c r="J404" s="145"/>
      <c r="K404" s="145"/>
      <c r="L404" s="145"/>
      <c r="M404" s="145"/>
    </row>
    <row r="405" spans="1:13" s="136" customFormat="1" ht="12.75">
      <c r="B405" s="132">
        <v>60</v>
      </c>
      <c r="C405" s="133" t="s">
        <v>190</v>
      </c>
      <c r="D405" s="134">
        <f t="shared" si="54"/>
        <v>0</v>
      </c>
      <c r="E405" s="145"/>
      <c r="F405" s="135" t="s">
        <v>487</v>
      </c>
      <c r="G405" s="145"/>
      <c r="H405" s="145"/>
      <c r="I405" s="145"/>
      <c r="J405" s="145"/>
      <c r="K405" s="145"/>
      <c r="L405" s="145"/>
      <c r="M405" s="145"/>
    </row>
    <row r="406" spans="1:13" s="136" customFormat="1" ht="12.75">
      <c r="B406" s="132">
        <v>83</v>
      </c>
      <c r="C406" s="133" t="s">
        <v>124</v>
      </c>
      <c r="D406" s="134">
        <f t="shared" si="54"/>
        <v>0</v>
      </c>
      <c r="E406" s="145"/>
      <c r="F406" s="135" t="s">
        <v>487</v>
      </c>
      <c r="G406" s="135" t="s">
        <v>487</v>
      </c>
      <c r="H406" s="135" t="s">
        <v>487</v>
      </c>
      <c r="I406" s="135" t="s">
        <v>487</v>
      </c>
      <c r="J406" s="135" t="s">
        <v>487</v>
      </c>
      <c r="K406" s="145"/>
      <c r="L406" s="135" t="s">
        <v>487</v>
      </c>
      <c r="M406" s="135" t="s">
        <v>487</v>
      </c>
    </row>
    <row r="407" spans="1:13" s="136" customFormat="1" ht="12.75">
      <c r="B407" s="132">
        <v>89</v>
      </c>
      <c r="C407" s="133" t="s">
        <v>563</v>
      </c>
      <c r="D407" s="134">
        <f t="shared" si="54"/>
        <v>0</v>
      </c>
      <c r="E407" s="144"/>
      <c r="F407" s="135" t="s">
        <v>487</v>
      </c>
      <c r="G407" s="153" t="s">
        <v>487</v>
      </c>
      <c r="H407" s="156" t="s">
        <v>487</v>
      </c>
      <c r="I407" s="153" t="s">
        <v>487</v>
      </c>
      <c r="J407" s="153" t="s">
        <v>487</v>
      </c>
      <c r="K407" s="153" t="s">
        <v>487</v>
      </c>
      <c r="L407" s="153" t="s">
        <v>487</v>
      </c>
    </row>
    <row r="408" spans="1:13" s="136" customFormat="1" ht="12.75">
      <c r="B408" s="132">
        <v>98</v>
      </c>
      <c r="C408" s="133" t="s">
        <v>127</v>
      </c>
      <c r="D408" s="134">
        <f t="shared" si="54"/>
        <v>513022.83999999997</v>
      </c>
      <c r="E408" s="145">
        <v>45555.62</v>
      </c>
      <c r="F408" s="135" t="s">
        <v>487</v>
      </c>
      <c r="G408" s="145">
        <v>32113.29</v>
      </c>
      <c r="H408" s="145">
        <v>199626.53</v>
      </c>
      <c r="I408" s="145">
        <v>82084.08</v>
      </c>
      <c r="J408" s="145">
        <v>6098.97</v>
      </c>
      <c r="K408" s="145">
        <v>125703.43</v>
      </c>
      <c r="L408" s="145">
        <v>21840.92</v>
      </c>
      <c r="M408" s="145"/>
    </row>
    <row r="409" spans="1:13" s="136" customFormat="1" ht="15">
      <c r="B409" s="132">
        <v>99</v>
      </c>
      <c r="C409" s="133" t="s">
        <v>442</v>
      </c>
      <c r="D409" s="119">
        <f>SUM(E409:F409)</f>
        <v>0</v>
      </c>
      <c r="E409" s="119"/>
      <c r="F409" s="119"/>
      <c r="G409" s="137" t="s">
        <v>487</v>
      </c>
      <c r="H409" s="137" t="s">
        <v>487</v>
      </c>
      <c r="I409" s="137" t="s">
        <v>487</v>
      </c>
      <c r="J409" s="137" t="s">
        <v>487</v>
      </c>
      <c r="K409" s="137" t="s">
        <v>487</v>
      </c>
      <c r="L409" s="137" t="s">
        <v>487</v>
      </c>
      <c r="M409" s="137" t="s">
        <v>487</v>
      </c>
    </row>
    <row r="410" spans="1:13" s="140" customFormat="1" ht="15">
      <c r="A410" s="136"/>
      <c r="B410" s="146"/>
      <c r="C410" s="122" t="s">
        <v>489</v>
      </c>
      <c r="D410" s="139">
        <f t="shared" ref="D410:M410" si="55">SUM(D403:D409)</f>
        <v>519753.14999999997</v>
      </c>
      <c r="E410" s="139">
        <f t="shared" si="55"/>
        <v>45555.62</v>
      </c>
      <c r="F410" s="139">
        <f t="shared" si="55"/>
        <v>0</v>
      </c>
      <c r="G410" s="139">
        <f t="shared" si="55"/>
        <v>38323.29</v>
      </c>
      <c r="H410" s="139">
        <f t="shared" si="55"/>
        <v>199626.53</v>
      </c>
      <c r="I410" s="139">
        <f t="shared" si="55"/>
        <v>82604.39</v>
      </c>
      <c r="J410" s="139">
        <f t="shared" si="55"/>
        <v>6098.97</v>
      </c>
      <c r="K410" s="139">
        <f t="shared" si="55"/>
        <v>125703.43</v>
      </c>
      <c r="L410" s="139">
        <f t="shared" si="55"/>
        <v>21840.92</v>
      </c>
      <c r="M410" s="139">
        <f t="shared" si="55"/>
        <v>0</v>
      </c>
    </row>
    <row r="411" spans="1:13" s="136" customFormat="1" ht="12.75">
      <c r="A411" s="140"/>
      <c r="B411" s="151"/>
      <c r="C411" s="133"/>
      <c r="D411" s="133"/>
      <c r="E411" s="133"/>
      <c r="F411" s="133"/>
      <c r="G411" s="133"/>
      <c r="H411" s="133"/>
      <c r="I411" s="133"/>
      <c r="J411" s="133"/>
      <c r="K411" s="133"/>
      <c r="L411" s="133"/>
      <c r="M411" s="133"/>
    </row>
    <row r="412" spans="1:13" s="136" customFormat="1" ht="12.75">
      <c r="B412" s="132"/>
      <c r="C412" s="133"/>
      <c r="D412" s="133"/>
      <c r="E412" s="133"/>
      <c r="F412" s="133"/>
      <c r="G412" s="133"/>
      <c r="H412" s="133"/>
      <c r="I412" s="133"/>
      <c r="J412" s="133"/>
      <c r="K412" s="133"/>
      <c r="L412" s="133"/>
      <c r="M412" s="133"/>
    </row>
    <row r="413" spans="1:13" s="136" customFormat="1" ht="12.75">
      <c r="B413" s="149" t="s">
        <v>514</v>
      </c>
      <c r="C413" s="133"/>
      <c r="D413" s="133"/>
      <c r="E413" s="133"/>
      <c r="F413" s="133"/>
      <c r="G413" s="133"/>
      <c r="H413" s="133"/>
      <c r="I413" s="143" t="s">
        <v>444</v>
      </c>
      <c r="J413" s="133"/>
      <c r="K413" s="133"/>
      <c r="L413" s="133"/>
      <c r="M413" s="133"/>
    </row>
    <row r="414" spans="1:13" s="136" customFormat="1" ht="12.75">
      <c r="B414" s="132"/>
      <c r="C414" s="133"/>
      <c r="D414" s="133"/>
      <c r="E414" s="143" t="s">
        <v>471</v>
      </c>
      <c r="F414" s="143" t="s">
        <v>472</v>
      </c>
      <c r="G414" s="143" t="s">
        <v>473</v>
      </c>
      <c r="H414" s="143" t="s">
        <v>474</v>
      </c>
      <c r="I414" s="143" t="s">
        <v>475</v>
      </c>
      <c r="J414" s="129" t="s">
        <v>476</v>
      </c>
      <c r="K414" s="143" t="s">
        <v>477</v>
      </c>
      <c r="L414" s="133"/>
      <c r="M414" s="143" t="s">
        <v>478</v>
      </c>
    </row>
    <row r="415" spans="1:13" s="136" customFormat="1" ht="12.75">
      <c r="B415" s="132"/>
      <c r="C415" s="143" t="s">
        <v>479</v>
      </c>
      <c r="D415" s="143" t="s">
        <v>480</v>
      </c>
      <c r="E415" s="143" t="s">
        <v>481</v>
      </c>
      <c r="F415" s="143" t="s">
        <v>481</v>
      </c>
      <c r="G415" s="143" t="s">
        <v>482</v>
      </c>
      <c r="H415" s="143" t="s">
        <v>482</v>
      </c>
      <c r="I415" s="143" t="s">
        <v>483</v>
      </c>
      <c r="J415" s="129" t="s">
        <v>484</v>
      </c>
      <c r="K415" s="143" t="s">
        <v>485</v>
      </c>
      <c r="L415" s="143" t="s">
        <v>457</v>
      </c>
      <c r="M415" s="143" t="s">
        <v>486</v>
      </c>
    </row>
    <row r="416" spans="1:13" s="136" customFormat="1" ht="12.75">
      <c r="B416" s="132"/>
      <c r="C416" s="133"/>
      <c r="D416" s="133"/>
      <c r="E416" s="143" t="str">
        <f>"(0)"</f>
        <v>(0)</v>
      </c>
      <c r="F416" s="143" t="str">
        <f>"(1)"</f>
        <v>(1)</v>
      </c>
      <c r="G416" s="143" t="str">
        <f>"(2)"</f>
        <v>(2)</v>
      </c>
      <c r="H416" s="143" t="str">
        <f>"(3)"</f>
        <v>(3)</v>
      </c>
      <c r="I416" s="143" t="str">
        <f>"(4)"</f>
        <v>(4)</v>
      </c>
      <c r="J416" s="143" t="str">
        <f>"(5)"</f>
        <v>(5)</v>
      </c>
      <c r="K416" s="143" t="str">
        <f>"(7)"</f>
        <v>(7)</v>
      </c>
      <c r="L416" s="143" t="str">
        <f>"(8)"</f>
        <v>(8)</v>
      </c>
      <c r="M416" s="143" t="str">
        <f>"(9)"</f>
        <v>(9)</v>
      </c>
    </row>
    <row r="417" spans="1:13" s="136" customFormat="1" ht="12.75">
      <c r="B417" s="132">
        <v>21</v>
      </c>
      <c r="C417" s="133" t="s">
        <v>175</v>
      </c>
      <c r="D417" s="134">
        <f t="shared" ref="D417:D422" si="56">SUM(E417:M417)</f>
        <v>0</v>
      </c>
      <c r="E417" s="145"/>
      <c r="F417" s="135" t="s">
        <v>487</v>
      </c>
      <c r="G417" s="145"/>
      <c r="H417" s="145"/>
      <c r="I417" s="145"/>
      <c r="J417" s="145"/>
      <c r="K417" s="145"/>
      <c r="L417" s="145"/>
      <c r="M417" s="145"/>
    </row>
    <row r="418" spans="1:13" s="136" customFormat="1" ht="12.75">
      <c r="B418" s="132">
        <v>27</v>
      </c>
      <c r="C418" s="133" t="s">
        <v>182</v>
      </c>
      <c r="D418" s="134">
        <f t="shared" si="56"/>
        <v>0</v>
      </c>
      <c r="E418" s="145"/>
      <c r="F418" s="135" t="s">
        <v>487</v>
      </c>
      <c r="G418" s="145"/>
      <c r="H418" s="145"/>
      <c r="I418" s="145"/>
      <c r="J418" s="145"/>
      <c r="K418" s="145"/>
      <c r="L418" s="145"/>
      <c r="M418" s="145"/>
    </row>
    <row r="419" spans="1:13" s="136" customFormat="1" ht="12.75">
      <c r="B419" s="132">
        <v>60</v>
      </c>
      <c r="C419" s="133" t="s">
        <v>190</v>
      </c>
      <c r="D419" s="134">
        <f t="shared" si="56"/>
        <v>0</v>
      </c>
      <c r="E419" s="145"/>
      <c r="F419" s="135" t="s">
        <v>487</v>
      </c>
      <c r="G419" s="145"/>
      <c r="H419" s="145"/>
      <c r="I419" s="145"/>
      <c r="J419" s="145"/>
      <c r="K419" s="145"/>
      <c r="L419" s="145"/>
      <c r="M419" s="145"/>
    </row>
    <row r="420" spans="1:13" s="136" customFormat="1" ht="12.75">
      <c r="B420" s="132">
        <v>83</v>
      </c>
      <c r="C420" s="133" t="s">
        <v>124</v>
      </c>
      <c r="D420" s="134">
        <f t="shared" si="56"/>
        <v>0</v>
      </c>
      <c r="E420" s="145"/>
      <c r="F420" s="135" t="s">
        <v>487</v>
      </c>
      <c r="G420" s="135" t="s">
        <v>487</v>
      </c>
      <c r="H420" s="135" t="s">
        <v>487</v>
      </c>
      <c r="I420" s="135" t="s">
        <v>487</v>
      </c>
      <c r="J420" s="135" t="s">
        <v>487</v>
      </c>
      <c r="K420" s="145"/>
      <c r="L420" s="135" t="s">
        <v>487</v>
      </c>
      <c r="M420" s="135" t="s">
        <v>487</v>
      </c>
    </row>
    <row r="421" spans="1:13" s="136" customFormat="1" ht="12.75">
      <c r="B421" s="132">
        <v>89</v>
      </c>
      <c r="C421" s="133" t="s">
        <v>563</v>
      </c>
      <c r="D421" s="134">
        <f t="shared" si="56"/>
        <v>0</v>
      </c>
      <c r="E421" s="144"/>
      <c r="F421" s="135" t="s">
        <v>487</v>
      </c>
      <c r="G421" s="153" t="s">
        <v>487</v>
      </c>
      <c r="H421" s="156" t="s">
        <v>487</v>
      </c>
      <c r="I421" s="153" t="s">
        <v>487</v>
      </c>
      <c r="J421" s="153" t="s">
        <v>487</v>
      </c>
      <c r="K421" s="153" t="s">
        <v>487</v>
      </c>
      <c r="L421" s="153" t="s">
        <v>487</v>
      </c>
    </row>
    <row r="422" spans="1:13" s="136" customFormat="1" ht="12.75">
      <c r="B422" s="132">
        <v>98</v>
      </c>
      <c r="C422" s="133" t="s">
        <v>127</v>
      </c>
      <c r="D422" s="134">
        <f t="shared" si="56"/>
        <v>0</v>
      </c>
      <c r="E422" s="145"/>
      <c r="F422" s="135" t="s">
        <v>487</v>
      </c>
      <c r="G422" s="145"/>
      <c r="H422" s="145"/>
      <c r="I422" s="145"/>
      <c r="J422" s="145"/>
      <c r="K422" s="145"/>
      <c r="L422" s="145"/>
      <c r="M422" s="145"/>
    </row>
    <row r="423" spans="1:13" s="136" customFormat="1" ht="15">
      <c r="B423" s="132">
        <v>99</v>
      </c>
      <c r="C423" s="133" t="s">
        <v>442</v>
      </c>
      <c r="D423" s="119">
        <f>SUM(E423:F423)</f>
        <v>0</v>
      </c>
      <c r="E423" s="119"/>
      <c r="F423" s="119"/>
      <c r="G423" s="137" t="s">
        <v>487</v>
      </c>
      <c r="H423" s="137" t="s">
        <v>487</v>
      </c>
      <c r="I423" s="137" t="s">
        <v>487</v>
      </c>
      <c r="J423" s="137" t="s">
        <v>487</v>
      </c>
      <c r="K423" s="137" t="s">
        <v>487</v>
      </c>
      <c r="L423" s="137" t="s">
        <v>487</v>
      </c>
      <c r="M423" s="137" t="s">
        <v>487</v>
      </c>
    </row>
    <row r="424" spans="1:13" s="140" customFormat="1" ht="15">
      <c r="A424" s="136"/>
      <c r="B424" s="146"/>
      <c r="C424" s="122" t="s">
        <v>489</v>
      </c>
      <c r="D424" s="139">
        <f t="shared" ref="D424:M424" si="57">SUM(D417:D423)</f>
        <v>0</v>
      </c>
      <c r="E424" s="139">
        <f t="shared" si="57"/>
        <v>0</v>
      </c>
      <c r="F424" s="139">
        <f t="shared" si="57"/>
        <v>0</v>
      </c>
      <c r="G424" s="139">
        <f t="shared" si="57"/>
        <v>0</v>
      </c>
      <c r="H424" s="139">
        <f t="shared" si="57"/>
        <v>0</v>
      </c>
      <c r="I424" s="139">
        <f t="shared" si="57"/>
        <v>0</v>
      </c>
      <c r="J424" s="139">
        <f t="shared" si="57"/>
        <v>0</v>
      </c>
      <c r="K424" s="139">
        <f t="shared" si="57"/>
        <v>0</v>
      </c>
      <c r="L424" s="139">
        <f t="shared" si="57"/>
        <v>0</v>
      </c>
      <c r="M424" s="139">
        <f t="shared" si="57"/>
        <v>0</v>
      </c>
    </row>
    <row r="425" spans="1:13" s="136" customFormat="1" ht="12.75">
      <c r="A425" s="140"/>
      <c r="B425" s="151"/>
      <c r="C425" s="133"/>
      <c r="D425" s="133"/>
      <c r="E425" s="133"/>
      <c r="F425" s="133"/>
      <c r="G425" s="133"/>
      <c r="H425" s="133"/>
      <c r="I425" s="133"/>
      <c r="J425" s="133"/>
      <c r="K425" s="133"/>
      <c r="L425" s="133"/>
      <c r="M425" s="133"/>
    </row>
    <row r="426" spans="1:13" s="136" customFormat="1" ht="12.75">
      <c r="B426" s="132"/>
      <c r="C426" s="133"/>
      <c r="D426" s="133"/>
      <c r="E426" s="133"/>
      <c r="F426" s="133"/>
      <c r="G426" s="133"/>
      <c r="H426" s="133"/>
      <c r="I426" s="133"/>
      <c r="J426" s="133"/>
      <c r="K426" s="133"/>
      <c r="L426" s="133"/>
      <c r="M426" s="133"/>
    </row>
    <row r="427" spans="1:13" s="136" customFormat="1" ht="12.75">
      <c r="B427" s="149" t="s">
        <v>515</v>
      </c>
      <c r="C427" s="133"/>
      <c r="D427" s="133"/>
      <c r="E427" s="133"/>
      <c r="F427" s="133"/>
      <c r="G427" s="133"/>
      <c r="H427" s="133"/>
      <c r="I427" s="143" t="s">
        <v>444</v>
      </c>
      <c r="J427" s="133"/>
      <c r="K427" s="133"/>
      <c r="L427" s="133"/>
      <c r="M427" s="133"/>
    </row>
    <row r="428" spans="1:13" s="136" customFormat="1" ht="12.75">
      <c r="B428" s="132"/>
      <c r="C428" s="133"/>
      <c r="D428" s="133"/>
      <c r="E428" s="143" t="s">
        <v>471</v>
      </c>
      <c r="F428" s="143" t="s">
        <v>472</v>
      </c>
      <c r="G428" s="143" t="s">
        <v>473</v>
      </c>
      <c r="H428" s="143" t="s">
        <v>474</v>
      </c>
      <c r="I428" s="143" t="s">
        <v>475</v>
      </c>
      <c r="J428" s="129" t="s">
        <v>476</v>
      </c>
      <c r="K428" s="143" t="s">
        <v>477</v>
      </c>
      <c r="L428" s="133"/>
      <c r="M428" s="143" t="s">
        <v>478</v>
      </c>
    </row>
    <row r="429" spans="1:13" s="136" customFormat="1" ht="12.75">
      <c r="B429" s="132"/>
      <c r="C429" s="143" t="s">
        <v>479</v>
      </c>
      <c r="D429" s="143" t="s">
        <v>480</v>
      </c>
      <c r="E429" s="143" t="s">
        <v>481</v>
      </c>
      <c r="F429" s="143" t="s">
        <v>481</v>
      </c>
      <c r="G429" s="143" t="s">
        <v>482</v>
      </c>
      <c r="H429" s="143" t="s">
        <v>482</v>
      </c>
      <c r="I429" s="143" t="s">
        <v>483</v>
      </c>
      <c r="J429" s="129" t="s">
        <v>484</v>
      </c>
      <c r="K429" s="143" t="s">
        <v>485</v>
      </c>
      <c r="L429" s="143" t="s">
        <v>457</v>
      </c>
      <c r="M429" s="143" t="s">
        <v>486</v>
      </c>
    </row>
    <row r="430" spans="1:13" s="136" customFormat="1" ht="12.75">
      <c r="B430" s="132"/>
      <c r="C430" s="133"/>
      <c r="D430" s="133"/>
      <c r="E430" s="143" t="str">
        <f>"(0)"</f>
        <v>(0)</v>
      </c>
      <c r="F430" s="143" t="str">
        <f>"(1)"</f>
        <v>(1)</v>
      </c>
      <c r="G430" s="143" t="str">
        <f>"(2)"</f>
        <v>(2)</v>
      </c>
      <c r="H430" s="143" t="str">
        <f>"(3)"</f>
        <v>(3)</v>
      </c>
      <c r="I430" s="143" t="str">
        <f>"(4)"</f>
        <v>(4)</v>
      </c>
      <c r="J430" s="143" t="str">
        <f>"(5)"</f>
        <v>(5)</v>
      </c>
      <c r="K430" s="143" t="str">
        <f>"(7)"</f>
        <v>(7)</v>
      </c>
      <c r="L430" s="143" t="str">
        <f>"(8)"</f>
        <v>(8)</v>
      </c>
      <c r="M430" s="143" t="str">
        <f>"(9)"</f>
        <v>(9)</v>
      </c>
    </row>
    <row r="431" spans="1:13" s="136" customFormat="1" ht="12.75">
      <c r="B431" s="132">
        <v>21</v>
      </c>
      <c r="C431" s="133" t="s">
        <v>175</v>
      </c>
      <c r="D431" s="134">
        <f t="shared" ref="D431:D436" si="58">SUM(E431:M431)</f>
        <v>0</v>
      </c>
      <c r="E431" s="145"/>
      <c r="F431" s="135" t="s">
        <v>487</v>
      </c>
      <c r="G431" s="145"/>
      <c r="H431" s="145"/>
      <c r="I431" s="145"/>
      <c r="J431" s="145"/>
      <c r="K431" s="145"/>
      <c r="L431" s="145"/>
      <c r="M431" s="145"/>
    </row>
    <row r="432" spans="1:13" s="136" customFormat="1" ht="12.75">
      <c r="B432" s="132">
        <v>27</v>
      </c>
      <c r="C432" s="133" t="s">
        <v>182</v>
      </c>
      <c r="D432" s="134">
        <f t="shared" si="58"/>
        <v>0</v>
      </c>
      <c r="E432" s="145"/>
      <c r="F432" s="135" t="s">
        <v>487</v>
      </c>
      <c r="G432" s="145"/>
      <c r="H432" s="145"/>
      <c r="I432" s="145"/>
      <c r="J432" s="145"/>
      <c r="K432" s="145"/>
      <c r="L432" s="145"/>
      <c r="M432" s="145"/>
    </row>
    <row r="433" spans="1:13" s="136" customFormat="1" ht="12.75">
      <c r="B433" s="132">
        <v>60</v>
      </c>
      <c r="C433" s="133" t="s">
        <v>190</v>
      </c>
      <c r="D433" s="134">
        <f t="shared" si="58"/>
        <v>0</v>
      </c>
      <c r="E433" s="145"/>
      <c r="F433" s="135" t="s">
        <v>487</v>
      </c>
      <c r="G433" s="145"/>
      <c r="H433" s="145"/>
      <c r="I433" s="145"/>
      <c r="J433" s="145"/>
      <c r="K433" s="145"/>
      <c r="L433" s="145"/>
      <c r="M433" s="145"/>
    </row>
    <row r="434" spans="1:13" s="136" customFormat="1" ht="12.75">
      <c r="B434" s="132">
        <v>83</v>
      </c>
      <c r="C434" s="133" t="s">
        <v>124</v>
      </c>
      <c r="D434" s="134">
        <f t="shared" si="58"/>
        <v>0</v>
      </c>
      <c r="E434" s="145"/>
      <c r="F434" s="135" t="s">
        <v>487</v>
      </c>
      <c r="G434" s="135" t="s">
        <v>487</v>
      </c>
      <c r="H434" s="135" t="s">
        <v>487</v>
      </c>
      <c r="I434" s="135" t="s">
        <v>487</v>
      </c>
      <c r="J434" s="135" t="s">
        <v>487</v>
      </c>
      <c r="K434" s="145"/>
      <c r="L434" s="135" t="s">
        <v>487</v>
      </c>
      <c r="M434" s="135" t="s">
        <v>487</v>
      </c>
    </row>
    <row r="435" spans="1:13" s="136" customFormat="1" ht="12.75">
      <c r="B435" s="132">
        <v>89</v>
      </c>
      <c r="C435" s="133" t="s">
        <v>563</v>
      </c>
      <c r="D435" s="134">
        <f t="shared" si="58"/>
        <v>0</v>
      </c>
      <c r="E435" s="144"/>
      <c r="F435" s="135" t="s">
        <v>487</v>
      </c>
      <c r="G435" s="153" t="s">
        <v>487</v>
      </c>
      <c r="H435" s="156" t="s">
        <v>487</v>
      </c>
      <c r="I435" s="153" t="s">
        <v>487</v>
      </c>
      <c r="J435" s="153" t="s">
        <v>487</v>
      </c>
      <c r="K435" s="153" t="s">
        <v>487</v>
      </c>
      <c r="L435" s="153" t="s">
        <v>487</v>
      </c>
    </row>
    <row r="436" spans="1:13" s="136" customFormat="1" ht="12.75">
      <c r="B436" s="132">
        <v>98</v>
      </c>
      <c r="C436" s="133" t="s">
        <v>127</v>
      </c>
      <c r="D436" s="134">
        <f t="shared" si="58"/>
        <v>0</v>
      </c>
      <c r="E436" s="145"/>
      <c r="F436" s="135" t="s">
        <v>487</v>
      </c>
      <c r="G436" s="145"/>
      <c r="H436" s="145"/>
      <c r="I436" s="145"/>
      <c r="J436" s="145"/>
      <c r="K436" s="145"/>
      <c r="L436" s="145"/>
      <c r="M436" s="145"/>
    </row>
    <row r="437" spans="1:13" s="136" customFormat="1" ht="15">
      <c r="B437" s="132">
        <v>99</v>
      </c>
      <c r="C437" s="133" t="s">
        <v>442</v>
      </c>
      <c r="D437" s="119">
        <f>SUM(E437:F437)</f>
        <v>0</v>
      </c>
      <c r="E437" s="119"/>
      <c r="F437" s="119"/>
      <c r="G437" s="137" t="s">
        <v>487</v>
      </c>
      <c r="H437" s="137" t="s">
        <v>487</v>
      </c>
      <c r="I437" s="137" t="s">
        <v>487</v>
      </c>
      <c r="J437" s="137" t="s">
        <v>487</v>
      </c>
      <c r="K437" s="137" t="s">
        <v>487</v>
      </c>
      <c r="L437" s="137" t="s">
        <v>487</v>
      </c>
      <c r="M437" s="137" t="s">
        <v>487</v>
      </c>
    </row>
    <row r="438" spans="1:13" s="140" customFormat="1" ht="15">
      <c r="A438" s="136"/>
      <c r="B438" s="146"/>
      <c r="C438" s="122" t="s">
        <v>489</v>
      </c>
      <c r="D438" s="139">
        <f t="shared" ref="D438:M438" si="59">SUM(D431:D437)</f>
        <v>0</v>
      </c>
      <c r="E438" s="139">
        <f t="shared" si="59"/>
        <v>0</v>
      </c>
      <c r="F438" s="139">
        <f t="shared" si="59"/>
        <v>0</v>
      </c>
      <c r="G438" s="139">
        <f t="shared" si="59"/>
        <v>0</v>
      </c>
      <c r="H438" s="139">
        <f t="shared" si="59"/>
        <v>0</v>
      </c>
      <c r="I438" s="139">
        <f t="shared" si="59"/>
        <v>0</v>
      </c>
      <c r="J438" s="139">
        <f t="shared" si="59"/>
        <v>0</v>
      </c>
      <c r="K438" s="139">
        <f t="shared" si="59"/>
        <v>0</v>
      </c>
      <c r="L438" s="139">
        <f t="shared" si="59"/>
        <v>0</v>
      </c>
      <c r="M438" s="139">
        <f t="shared" si="59"/>
        <v>0</v>
      </c>
    </row>
    <row r="439" spans="1:13" s="136" customFormat="1" ht="12.75">
      <c r="A439" s="140"/>
      <c r="B439" s="151"/>
      <c r="C439" s="133"/>
      <c r="D439" s="133"/>
      <c r="E439" s="133"/>
      <c r="F439" s="133"/>
      <c r="G439" s="133"/>
      <c r="H439" s="133"/>
      <c r="I439" s="133"/>
      <c r="J439" s="133"/>
      <c r="K439" s="133"/>
      <c r="L439" s="133"/>
      <c r="M439" s="133"/>
    </row>
    <row r="440" spans="1:13" s="136" customFormat="1" ht="12.75">
      <c r="B440" s="132"/>
      <c r="C440" s="133"/>
      <c r="D440" s="133"/>
      <c r="E440" s="133"/>
      <c r="F440" s="133"/>
      <c r="G440" s="133"/>
      <c r="H440" s="133"/>
      <c r="I440" s="133"/>
      <c r="J440" s="133"/>
      <c r="K440" s="133"/>
      <c r="L440" s="133"/>
      <c r="M440" s="133"/>
    </row>
    <row r="441" spans="1:13" s="136" customFormat="1" ht="12.75">
      <c r="B441" s="149" t="s">
        <v>516</v>
      </c>
      <c r="C441" s="133"/>
      <c r="D441" s="133"/>
      <c r="E441" s="133"/>
      <c r="F441" s="133"/>
      <c r="G441" s="133"/>
      <c r="H441" s="133"/>
      <c r="I441" s="143" t="s">
        <v>444</v>
      </c>
      <c r="J441" s="133"/>
      <c r="K441" s="133"/>
      <c r="L441" s="133"/>
      <c r="M441" s="133"/>
    </row>
    <row r="442" spans="1:13" s="136" customFormat="1" ht="12.75">
      <c r="B442" s="132"/>
      <c r="C442" s="133"/>
      <c r="D442" s="133"/>
      <c r="E442" s="143" t="s">
        <v>471</v>
      </c>
      <c r="F442" s="143" t="s">
        <v>472</v>
      </c>
      <c r="G442" s="143" t="s">
        <v>473</v>
      </c>
      <c r="H442" s="143" t="s">
        <v>474</v>
      </c>
      <c r="I442" s="143" t="s">
        <v>475</v>
      </c>
      <c r="J442" s="129" t="s">
        <v>476</v>
      </c>
      <c r="K442" s="143" t="s">
        <v>477</v>
      </c>
      <c r="L442" s="133"/>
      <c r="M442" s="143" t="s">
        <v>478</v>
      </c>
    </row>
    <row r="443" spans="1:13" s="136" customFormat="1" ht="12.75">
      <c r="B443" s="132"/>
      <c r="C443" s="143" t="s">
        <v>479</v>
      </c>
      <c r="D443" s="143" t="s">
        <v>480</v>
      </c>
      <c r="E443" s="143" t="s">
        <v>481</v>
      </c>
      <c r="F443" s="143" t="s">
        <v>481</v>
      </c>
      <c r="G443" s="143" t="s">
        <v>482</v>
      </c>
      <c r="H443" s="143" t="s">
        <v>482</v>
      </c>
      <c r="I443" s="143" t="s">
        <v>483</v>
      </c>
      <c r="J443" s="129" t="s">
        <v>484</v>
      </c>
      <c r="K443" s="143" t="s">
        <v>485</v>
      </c>
      <c r="L443" s="143" t="s">
        <v>457</v>
      </c>
      <c r="M443" s="143" t="s">
        <v>486</v>
      </c>
    </row>
    <row r="444" spans="1:13" s="136" customFormat="1" ht="12.75">
      <c r="B444" s="132"/>
      <c r="C444" s="133"/>
      <c r="D444" s="133"/>
      <c r="E444" s="143" t="str">
        <f>"(0)"</f>
        <v>(0)</v>
      </c>
      <c r="F444" s="143" t="str">
        <f>"(1)"</f>
        <v>(1)</v>
      </c>
      <c r="G444" s="143" t="str">
        <f>"(2)"</f>
        <v>(2)</v>
      </c>
      <c r="H444" s="143" t="str">
        <f>"(3)"</f>
        <v>(3)</v>
      </c>
      <c r="I444" s="143" t="str">
        <f>"(4)"</f>
        <v>(4)</v>
      </c>
      <c r="J444" s="143" t="str">
        <f>"(5)"</f>
        <v>(5)</v>
      </c>
      <c r="K444" s="143" t="str">
        <f>"(7)"</f>
        <v>(7)</v>
      </c>
      <c r="L444" s="143" t="str">
        <f>"(8)"</f>
        <v>(8)</v>
      </c>
      <c r="M444" s="143" t="str">
        <f>"(9)"</f>
        <v>(9)</v>
      </c>
    </row>
    <row r="445" spans="1:13" s="136" customFormat="1" ht="12.75">
      <c r="B445" s="132">
        <v>21</v>
      </c>
      <c r="C445" s="133" t="s">
        <v>175</v>
      </c>
      <c r="D445" s="134">
        <f t="shared" ref="D445:D450" si="60">SUM(E445:M445)</f>
        <v>0</v>
      </c>
      <c r="E445" s="145"/>
      <c r="F445" s="135" t="s">
        <v>487</v>
      </c>
      <c r="G445" s="145"/>
      <c r="H445" s="145"/>
      <c r="I445" s="145"/>
      <c r="J445" s="145"/>
      <c r="K445" s="145"/>
      <c r="L445" s="145"/>
      <c r="M445" s="145"/>
    </row>
    <row r="446" spans="1:13" s="136" customFormat="1" ht="12.75">
      <c r="B446" s="132">
        <v>27</v>
      </c>
      <c r="C446" s="133" t="s">
        <v>182</v>
      </c>
      <c r="D446" s="134">
        <f t="shared" si="60"/>
        <v>0</v>
      </c>
      <c r="E446" s="145"/>
      <c r="F446" s="135" t="s">
        <v>487</v>
      </c>
      <c r="G446" s="145"/>
      <c r="H446" s="145"/>
      <c r="I446" s="145"/>
      <c r="J446" s="145"/>
      <c r="K446" s="145"/>
      <c r="L446" s="145"/>
      <c r="M446" s="145"/>
    </row>
    <row r="447" spans="1:13" s="136" customFormat="1" ht="12.75">
      <c r="B447" s="132">
        <v>60</v>
      </c>
      <c r="C447" s="133" t="s">
        <v>190</v>
      </c>
      <c r="D447" s="134">
        <f t="shared" si="60"/>
        <v>0</v>
      </c>
      <c r="E447" s="145"/>
      <c r="F447" s="135" t="s">
        <v>487</v>
      </c>
      <c r="G447" s="145"/>
      <c r="H447" s="145"/>
      <c r="I447" s="145"/>
      <c r="J447" s="145"/>
      <c r="K447" s="145"/>
      <c r="L447" s="145"/>
      <c r="M447" s="145"/>
    </row>
    <row r="448" spans="1:13" s="136" customFormat="1" ht="12.75">
      <c r="B448" s="132">
        <v>83</v>
      </c>
      <c r="C448" s="133" t="s">
        <v>124</v>
      </c>
      <c r="D448" s="134">
        <f t="shared" si="60"/>
        <v>0</v>
      </c>
      <c r="E448" s="145"/>
      <c r="F448" s="135" t="s">
        <v>487</v>
      </c>
      <c r="G448" s="135" t="s">
        <v>487</v>
      </c>
      <c r="H448" s="135" t="s">
        <v>487</v>
      </c>
      <c r="I448" s="135" t="s">
        <v>487</v>
      </c>
      <c r="J448" s="135" t="s">
        <v>487</v>
      </c>
      <c r="K448" s="145"/>
      <c r="L448" s="135" t="s">
        <v>487</v>
      </c>
      <c r="M448" s="135" t="s">
        <v>487</v>
      </c>
    </row>
    <row r="449" spans="1:13" s="136" customFormat="1" ht="12.75">
      <c r="B449" s="132">
        <v>89</v>
      </c>
      <c r="C449" s="133" t="s">
        <v>563</v>
      </c>
      <c r="D449" s="134">
        <f t="shared" si="60"/>
        <v>0</v>
      </c>
      <c r="E449" s="144"/>
      <c r="F449" s="135" t="s">
        <v>487</v>
      </c>
      <c r="G449" s="153" t="s">
        <v>487</v>
      </c>
      <c r="H449" s="156" t="s">
        <v>487</v>
      </c>
      <c r="I449" s="153" t="s">
        <v>487</v>
      </c>
      <c r="J449" s="153" t="s">
        <v>487</v>
      </c>
      <c r="K449" s="153" t="s">
        <v>487</v>
      </c>
      <c r="L449" s="153" t="s">
        <v>487</v>
      </c>
    </row>
    <row r="450" spans="1:13" s="136" customFormat="1" ht="12.75">
      <c r="B450" s="132">
        <v>98</v>
      </c>
      <c r="C450" s="133" t="s">
        <v>127</v>
      </c>
      <c r="D450" s="134">
        <f t="shared" si="60"/>
        <v>0</v>
      </c>
      <c r="E450" s="145"/>
      <c r="F450" s="135" t="s">
        <v>487</v>
      </c>
      <c r="G450" s="145"/>
      <c r="H450" s="145"/>
      <c r="I450" s="145"/>
      <c r="J450" s="145"/>
      <c r="K450" s="145"/>
      <c r="L450" s="145"/>
      <c r="M450" s="145"/>
    </row>
    <row r="451" spans="1:13" s="136" customFormat="1" ht="15">
      <c r="B451" s="132">
        <v>99</v>
      </c>
      <c r="C451" s="133" t="s">
        <v>442</v>
      </c>
      <c r="D451" s="119">
        <f>SUM(E451:F451)</f>
        <v>0</v>
      </c>
      <c r="E451" s="119"/>
      <c r="F451" s="119"/>
      <c r="G451" s="137" t="s">
        <v>487</v>
      </c>
      <c r="H451" s="137" t="s">
        <v>487</v>
      </c>
      <c r="I451" s="137" t="s">
        <v>487</v>
      </c>
      <c r="J451" s="137" t="s">
        <v>487</v>
      </c>
      <c r="K451" s="137" t="s">
        <v>487</v>
      </c>
      <c r="L451" s="137" t="s">
        <v>487</v>
      </c>
      <c r="M451" s="137" t="s">
        <v>487</v>
      </c>
    </row>
    <row r="452" spans="1:13" s="140" customFormat="1" ht="15">
      <c r="A452" s="136"/>
      <c r="B452" s="146"/>
      <c r="C452" s="122" t="s">
        <v>489</v>
      </c>
      <c r="D452" s="139">
        <f t="shared" ref="D452:M452" si="61">SUM(D445:D451)</f>
        <v>0</v>
      </c>
      <c r="E452" s="139">
        <f t="shared" si="61"/>
        <v>0</v>
      </c>
      <c r="F452" s="139">
        <f t="shared" si="61"/>
        <v>0</v>
      </c>
      <c r="G452" s="139">
        <f t="shared" si="61"/>
        <v>0</v>
      </c>
      <c r="H452" s="139">
        <f t="shared" si="61"/>
        <v>0</v>
      </c>
      <c r="I452" s="139">
        <f t="shared" si="61"/>
        <v>0</v>
      </c>
      <c r="J452" s="139">
        <f t="shared" si="61"/>
        <v>0</v>
      </c>
      <c r="K452" s="139">
        <f t="shared" si="61"/>
        <v>0</v>
      </c>
      <c r="L452" s="139">
        <f t="shared" si="61"/>
        <v>0</v>
      </c>
      <c r="M452" s="139">
        <f t="shared" si="61"/>
        <v>0</v>
      </c>
    </row>
    <row r="453" spans="1:13" s="136" customFormat="1" ht="12.75">
      <c r="A453" s="140"/>
      <c r="B453" s="151"/>
      <c r="C453" s="133"/>
      <c r="D453" s="133"/>
      <c r="E453" s="133"/>
      <c r="F453" s="133"/>
      <c r="G453" s="133"/>
      <c r="H453" s="133"/>
      <c r="I453" s="133"/>
      <c r="J453" s="133"/>
      <c r="K453" s="133"/>
      <c r="L453" s="133"/>
      <c r="M453" s="133"/>
    </row>
    <row r="454" spans="1:13" s="136" customFormat="1" ht="12.75">
      <c r="B454" s="132"/>
      <c r="C454" s="133"/>
      <c r="D454" s="133"/>
      <c r="E454" s="133"/>
      <c r="F454" s="133"/>
      <c r="G454" s="133"/>
      <c r="H454" s="133"/>
      <c r="I454" s="133"/>
      <c r="J454" s="133"/>
      <c r="K454" s="133"/>
      <c r="L454" s="133"/>
      <c r="M454" s="133"/>
    </row>
    <row r="455" spans="1:13" s="136" customFormat="1" ht="12.75">
      <c r="B455" s="149" t="s">
        <v>517</v>
      </c>
      <c r="C455" s="133"/>
      <c r="D455" s="133"/>
      <c r="E455" s="133"/>
      <c r="F455" s="133"/>
      <c r="G455" s="133"/>
      <c r="H455" s="133"/>
      <c r="I455" s="143" t="s">
        <v>444</v>
      </c>
      <c r="J455" s="133"/>
      <c r="K455" s="133"/>
      <c r="L455" s="133"/>
      <c r="M455" s="133"/>
    </row>
    <row r="456" spans="1:13" s="136" customFormat="1" ht="12.75">
      <c r="B456" s="132"/>
      <c r="C456" s="133"/>
      <c r="D456" s="133"/>
      <c r="E456" s="143" t="s">
        <v>471</v>
      </c>
      <c r="F456" s="143" t="s">
        <v>472</v>
      </c>
      <c r="G456" s="143" t="s">
        <v>473</v>
      </c>
      <c r="H456" s="143" t="s">
        <v>474</v>
      </c>
      <c r="I456" s="143" t="s">
        <v>475</v>
      </c>
      <c r="J456" s="129" t="s">
        <v>476</v>
      </c>
      <c r="K456" s="143" t="s">
        <v>477</v>
      </c>
      <c r="L456" s="133"/>
      <c r="M456" s="143" t="s">
        <v>478</v>
      </c>
    </row>
    <row r="457" spans="1:13" s="136" customFormat="1" ht="12.75">
      <c r="B457" s="132"/>
      <c r="C457" s="143" t="s">
        <v>479</v>
      </c>
      <c r="D457" s="143" t="s">
        <v>480</v>
      </c>
      <c r="E457" s="143" t="s">
        <v>481</v>
      </c>
      <c r="F457" s="143" t="s">
        <v>481</v>
      </c>
      <c r="G457" s="143" t="s">
        <v>482</v>
      </c>
      <c r="H457" s="143" t="s">
        <v>482</v>
      </c>
      <c r="I457" s="143" t="s">
        <v>483</v>
      </c>
      <c r="J457" s="129" t="s">
        <v>484</v>
      </c>
      <c r="K457" s="143" t="s">
        <v>485</v>
      </c>
      <c r="L457" s="143" t="s">
        <v>457</v>
      </c>
      <c r="M457" s="143" t="s">
        <v>486</v>
      </c>
    </row>
    <row r="458" spans="1:13" s="136" customFormat="1" ht="12.75">
      <c r="B458" s="132"/>
      <c r="C458" s="133"/>
      <c r="D458" s="133"/>
      <c r="E458" s="143" t="str">
        <f>"(0)"</f>
        <v>(0)</v>
      </c>
      <c r="F458" s="143" t="str">
        <f>"(1)"</f>
        <v>(1)</v>
      </c>
      <c r="G458" s="143" t="str">
        <f>"(2)"</f>
        <v>(2)</v>
      </c>
      <c r="H458" s="143" t="str">
        <f>"(3)"</f>
        <v>(3)</v>
      </c>
      <c r="I458" s="143" t="str">
        <f>"(4)"</f>
        <v>(4)</v>
      </c>
      <c r="J458" s="143" t="str">
        <f>"(5)"</f>
        <v>(5)</v>
      </c>
      <c r="K458" s="143" t="str">
        <f>"(7)"</f>
        <v>(7)</v>
      </c>
      <c r="L458" s="143" t="str">
        <f>"(8)"</f>
        <v>(8)</v>
      </c>
      <c r="M458" s="143" t="str">
        <f>"(9)"</f>
        <v>(9)</v>
      </c>
    </row>
    <row r="459" spans="1:13" s="136" customFormat="1" ht="12.75">
      <c r="B459" s="132">
        <v>21</v>
      </c>
      <c r="C459" s="133" t="s">
        <v>175</v>
      </c>
      <c r="D459" s="134">
        <f t="shared" ref="D459:D464" si="62">SUM(E459:M459)</f>
        <v>0</v>
      </c>
      <c r="E459" s="145"/>
      <c r="F459" s="135" t="s">
        <v>487</v>
      </c>
      <c r="G459" s="145"/>
      <c r="H459" s="145"/>
      <c r="I459" s="145"/>
      <c r="J459" s="145"/>
      <c r="K459" s="145"/>
      <c r="L459" s="145"/>
      <c r="M459" s="145"/>
    </row>
    <row r="460" spans="1:13" s="136" customFormat="1" ht="12.75">
      <c r="B460" s="132">
        <v>27</v>
      </c>
      <c r="C460" s="133" t="s">
        <v>182</v>
      </c>
      <c r="D460" s="134">
        <f t="shared" si="62"/>
        <v>0</v>
      </c>
      <c r="E460" s="145"/>
      <c r="F460" s="135" t="s">
        <v>487</v>
      </c>
      <c r="G460" s="145"/>
      <c r="H460" s="145"/>
      <c r="I460" s="145"/>
      <c r="J460" s="145"/>
      <c r="K460" s="145"/>
      <c r="L460" s="145"/>
      <c r="M460" s="145"/>
    </row>
    <row r="461" spans="1:13" s="136" customFormat="1" ht="12.75">
      <c r="B461" s="132">
        <v>60</v>
      </c>
      <c r="C461" s="133" t="s">
        <v>190</v>
      </c>
      <c r="D461" s="134">
        <f t="shared" si="62"/>
        <v>0</v>
      </c>
      <c r="E461" s="145"/>
      <c r="F461" s="135" t="s">
        <v>487</v>
      </c>
      <c r="G461" s="145"/>
      <c r="H461" s="145"/>
      <c r="I461" s="145"/>
      <c r="J461" s="145"/>
      <c r="K461" s="145"/>
      <c r="L461" s="145"/>
      <c r="M461" s="145"/>
    </row>
    <row r="462" spans="1:13" s="136" customFormat="1" ht="12.75">
      <c r="B462" s="132">
        <v>83</v>
      </c>
      <c r="C462" s="133" t="s">
        <v>124</v>
      </c>
      <c r="D462" s="134">
        <f t="shared" si="62"/>
        <v>0</v>
      </c>
      <c r="E462" s="145"/>
      <c r="F462" s="135" t="s">
        <v>487</v>
      </c>
      <c r="G462" s="135" t="s">
        <v>487</v>
      </c>
      <c r="H462" s="135" t="s">
        <v>487</v>
      </c>
      <c r="I462" s="135" t="s">
        <v>487</v>
      </c>
      <c r="J462" s="135" t="s">
        <v>487</v>
      </c>
      <c r="K462" s="145"/>
      <c r="L462" s="135" t="s">
        <v>487</v>
      </c>
      <c r="M462" s="135" t="s">
        <v>487</v>
      </c>
    </row>
    <row r="463" spans="1:13" s="136" customFormat="1" ht="12.75">
      <c r="B463" s="132">
        <v>89</v>
      </c>
      <c r="C463" s="133" t="s">
        <v>563</v>
      </c>
      <c r="D463" s="134">
        <f t="shared" si="62"/>
        <v>0</v>
      </c>
      <c r="E463" s="144"/>
      <c r="F463" s="135" t="s">
        <v>487</v>
      </c>
      <c r="G463" s="153" t="s">
        <v>487</v>
      </c>
      <c r="H463" s="156" t="s">
        <v>487</v>
      </c>
      <c r="I463" s="153" t="s">
        <v>487</v>
      </c>
      <c r="J463" s="153" t="s">
        <v>487</v>
      </c>
      <c r="K463" s="153" t="s">
        <v>487</v>
      </c>
      <c r="L463" s="153" t="s">
        <v>487</v>
      </c>
    </row>
    <row r="464" spans="1:13" s="136" customFormat="1" ht="12.75">
      <c r="B464" s="132">
        <v>98</v>
      </c>
      <c r="C464" s="133" t="s">
        <v>127</v>
      </c>
      <c r="D464" s="134">
        <f t="shared" si="62"/>
        <v>0</v>
      </c>
      <c r="E464" s="145"/>
      <c r="F464" s="135" t="s">
        <v>487</v>
      </c>
      <c r="G464" s="145"/>
      <c r="H464" s="145"/>
      <c r="I464" s="145"/>
      <c r="J464" s="145"/>
      <c r="K464" s="145"/>
      <c r="L464" s="145"/>
      <c r="M464" s="145"/>
    </row>
    <row r="465" spans="1:13" s="136" customFormat="1" ht="15">
      <c r="B465" s="132">
        <v>99</v>
      </c>
      <c r="C465" s="133" t="s">
        <v>442</v>
      </c>
      <c r="D465" s="119">
        <f>SUM(E465:F465)</f>
        <v>0</v>
      </c>
      <c r="E465" s="119"/>
      <c r="F465" s="119"/>
      <c r="G465" s="137" t="s">
        <v>487</v>
      </c>
      <c r="H465" s="137" t="s">
        <v>487</v>
      </c>
      <c r="I465" s="137" t="s">
        <v>487</v>
      </c>
      <c r="J465" s="137" t="s">
        <v>487</v>
      </c>
      <c r="K465" s="137" t="s">
        <v>487</v>
      </c>
      <c r="L465" s="137" t="s">
        <v>487</v>
      </c>
      <c r="M465" s="137" t="s">
        <v>487</v>
      </c>
    </row>
    <row r="466" spans="1:13" s="140" customFormat="1" ht="15">
      <c r="A466" s="136"/>
      <c r="B466" s="146"/>
      <c r="C466" s="122" t="s">
        <v>489</v>
      </c>
      <c r="D466" s="139">
        <f t="shared" ref="D466:M466" si="63">SUM(D459:D465)</f>
        <v>0</v>
      </c>
      <c r="E466" s="139">
        <f t="shared" si="63"/>
        <v>0</v>
      </c>
      <c r="F466" s="139">
        <f t="shared" si="63"/>
        <v>0</v>
      </c>
      <c r="G466" s="139">
        <f t="shared" si="63"/>
        <v>0</v>
      </c>
      <c r="H466" s="139">
        <f t="shared" si="63"/>
        <v>0</v>
      </c>
      <c r="I466" s="139">
        <f t="shared" si="63"/>
        <v>0</v>
      </c>
      <c r="J466" s="139">
        <f t="shared" si="63"/>
        <v>0</v>
      </c>
      <c r="K466" s="139">
        <f t="shared" si="63"/>
        <v>0</v>
      </c>
      <c r="L466" s="139">
        <f t="shared" si="63"/>
        <v>0</v>
      </c>
      <c r="M466" s="139">
        <f t="shared" si="63"/>
        <v>0</v>
      </c>
    </row>
    <row r="467" spans="1:13" s="136" customFormat="1" ht="12.75">
      <c r="A467" s="140"/>
      <c r="B467" s="151"/>
      <c r="C467" s="133"/>
      <c r="D467" s="133"/>
      <c r="E467" s="133"/>
      <c r="F467" s="133"/>
      <c r="G467" s="133"/>
      <c r="H467" s="133"/>
      <c r="I467" s="133"/>
      <c r="J467" s="133"/>
      <c r="K467" s="133"/>
      <c r="L467" s="133"/>
      <c r="M467" s="133"/>
    </row>
    <row r="468" spans="1:13" s="136" customFormat="1" ht="12.75">
      <c r="B468" s="132"/>
      <c r="C468" s="133"/>
      <c r="D468" s="133"/>
      <c r="E468" s="133"/>
      <c r="F468" s="133"/>
      <c r="G468" s="133"/>
      <c r="H468" s="133"/>
      <c r="I468" s="133"/>
      <c r="J468" s="133"/>
      <c r="K468" s="133"/>
      <c r="L468" s="133"/>
      <c r="M468" s="133"/>
    </row>
    <row r="469" spans="1:13" s="136" customFormat="1" ht="12.75" hidden="1">
      <c r="B469" s="149" t="s">
        <v>517</v>
      </c>
      <c r="C469" s="133"/>
      <c r="D469" s="133"/>
      <c r="E469" s="133"/>
      <c r="F469" s="133"/>
      <c r="G469" s="133"/>
      <c r="H469" s="133"/>
      <c r="I469" s="143" t="s">
        <v>444</v>
      </c>
      <c r="J469" s="133"/>
      <c r="K469" s="133"/>
      <c r="L469" s="133"/>
      <c r="M469" s="133"/>
    </row>
    <row r="470" spans="1:13" s="136" customFormat="1" ht="12.75" hidden="1">
      <c r="B470" s="132"/>
      <c r="C470" s="133"/>
      <c r="D470" s="133"/>
      <c r="E470" s="143" t="s">
        <v>471</v>
      </c>
      <c r="F470" s="143" t="s">
        <v>472</v>
      </c>
      <c r="G470" s="143" t="s">
        <v>473</v>
      </c>
      <c r="H470" s="143" t="s">
        <v>474</v>
      </c>
      <c r="I470" s="143" t="s">
        <v>475</v>
      </c>
      <c r="J470" s="129" t="s">
        <v>476</v>
      </c>
      <c r="K470" s="143" t="s">
        <v>477</v>
      </c>
      <c r="L470" s="133"/>
      <c r="M470" s="143" t="s">
        <v>478</v>
      </c>
    </row>
    <row r="471" spans="1:13" s="136" customFormat="1" ht="12.75" hidden="1">
      <c r="B471" s="132"/>
      <c r="C471" s="143" t="s">
        <v>479</v>
      </c>
      <c r="D471" s="143" t="s">
        <v>480</v>
      </c>
      <c r="E471" s="143" t="s">
        <v>481</v>
      </c>
      <c r="F471" s="143" t="s">
        <v>481</v>
      </c>
      <c r="G471" s="143" t="s">
        <v>482</v>
      </c>
      <c r="H471" s="143" t="s">
        <v>482</v>
      </c>
      <c r="I471" s="143" t="s">
        <v>483</v>
      </c>
      <c r="J471" s="129" t="s">
        <v>484</v>
      </c>
      <c r="K471" s="143" t="s">
        <v>485</v>
      </c>
      <c r="L471" s="143" t="s">
        <v>457</v>
      </c>
      <c r="M471" s="143" t="s">
        <v>486</v>
      </c>
    </row>
    <row r="472" spans="1:13" s="136" customFormat="1" ht="12.75" hidden="1">
      <c r="B472" s="132"/>
      <c r="C472" s="133"/>
      <c r="D472" s="133"/>
      <c r="E472" s="143" t="str">
        <f>"(0)"</f>
        <v>(0)</v>
      </c>
      <c r="F472" s="143" t="str">
        <f>"(1)"</f>
        <v>(1)</v>
      </c>
      <c r="G472" s="143" t="str">
        <f>"(2)"</f>
        <v>(2)</v>
      </c>
      <c r="H472" s="143" t="str">
        <f>"(3)"</f>
        <v>(3)</v>
      </c>
      <c r="I472" s="143" t="str">
        <f>"(4)"</f>
        <v>(4)</v>
      </c>
      <c r="J472" s="143" t="str">
        <f>"(5)"</f>
        <v>(5)</v>
      </c>
      <c r="K472" s="143" t="str">
        <f>"(7)"</f>
        <v>(7)</v>
      </c>
      <c r="L472" s="143" t="str">
        <f>"(8)"</f>
        <v>(8)</v>
      </c>
      <c r="M472" s="143" t="str">
        <f>"(9)"</f>
        <v>(9)</v>
      </c>
    </row>
    <row r="473" spans="1:13" s="136" customFormat="1" ht="12.75" hidden="1">
      <c r="B473" s="132">
        <v>21</v>
      </c>
      <c r="C473" s="133" t="s">
        <v>175</v>
      </c>
      <c r="D473" s="134">
        <f>SUM(E473:M473)</f>
        <v>0</v>
      </c>
      <c r="E473" s="145"/>
      <c r="F473" s="135" t="s">
        <v>487</v>
      </c>
      <c r="G473" s="145"/>
      <c r="H473" s="145"/>
      <c r="I473" s="145"/>
      <c r="J473" s="145"/>
      <c r="K473" s="145"/>
      <c r="L473" s="145"/>
      <c r="M473" s="145"/>
    </row>
    <row r="474" spans="1:13" s="136" customFormat="1" ht="12.75" hidden="1">
      <c r="B474" s="132">
        <v>27</v>
      </c>
      <c r="C474" s="133" t="s">
        <v>182</v>
      </c>
      <c r="D474" s="134">
        <f>SUM(E474:M474)</f>
        <v>0</v>
      </c>
      <c r="E474" s="145"/>
      <c r="F474" s="135" t="s">
        <v>487</v>
      </c>
      <c r="G474" s="145"/>
      <c r="H474" s="145"/>
      <c r="I474" s="145"/>
      <c r="J474" s="145"/>
      <c r="K474" s="145"/>
      <c r="L474" s="145"/>
      <c r="M474" s="145"/>
    </row>
    <row r="475" spans="1:13" s="136" customFormat="1" ht="12.75" hidden="1">
      <c r="B475" s="132">
        <v>60</v>
      </c>
      <c r="C475" s="133" t="s">
        <v>190</v>
      </c>
      <c r="D475" s="134">
        <f>SUM(E475:M475)</f>
        <v>0</v>
      </c>
      <c r="E475" s="145"/>
      <c r="F475" s="135" t="s">
        <v>487</v>
      </c>
      <c r="G475" s="145"/>
      <c r="H475" s="145"/>
      <c r="I475" s="145"/>
      <c r="J475" s="145"/>
      <c r="K475" s="145"/>
      <c r="L475" s="145"/>
      <c r="M475" s="145"/>
    </row>
    <row r="476" spans="1:13" s="136" customFormat="1" ht="12.75" hidden="1">
      <c r="B476" s="132">
        <v>83</v>
      </c>
      <c r="C476" s="133" t="s">
        <v>124</v>
      </c>
      <c r="D476" s="134">
        <f>SUM(E476:M476)</f>
        <v>0</v>
      </c>
      <c r="E476" s="145"/>
      <c r="F476" s="135" t="s">
        <v>487</v>
      </c>
      <c r="G476" s="135" t="s">
        <v>487</v>
      </c>
      <c r="H476" s="135" t="s">
        <v>487</v>
      </c>
      <c r="I476" s="135" t="s">
        <v>487</v>
      </c>
      <c r="J476" s="135" t="s">
        <v>487</v>
      </c>
      <c r="K476" s="145"/>
      <c r="L476" s="135" t="s">
        <v>487</v>
      </c>
      <c r="M476" s="135" t="s">
        <v>487</v>
      </c>
    </row>
    <row r="477" spans="1:13" s="136" customFormat="1" ht="12.75" hidden="1">
      <c r="B477" s="132">
        <v>98</v>
      </c>
      <c r="C477" s="133" t="s">
        <v>127</v>
      </c>
      <c r="D477" s="134">
        <f>SUM(E477:M477)</f>
        <v>0</v>
      </c>
      <c r="E477" s="145"/>
      <c r="F477" s="135" t="s">
        <v>487</v>
      </c>
      <c r="G477" s="145"/>
      <c r="H477" s="145"/>
      <c r="I477" s="145"/>
      <c r="J477" s="145"/>
      <c r="K477" s="145"/>
      <c r="L477" s="145"/>
      <c r="M477" s="145"/>
    </row>
    <row r="478" spans="1:13" s="136" customFormat="1" ht="15" hidden="1">
      <c r="B478" s="132">
        <v>99</v>
      </c>
      <c r="C478" s="133" t="s">
        <v>442</v>
      </c>
      <c r="D478" s="119">
        <f>SUM(E478:F478)</f>
        <v>0</v>
      </c>
      <c r="E478" s="119"/>
      <c r="F478" s="119"/>
      <c r="G478" s="137" t="s">
        <v>487</v>
      </c>
      <c r="H478" s="137" t="s">
        <v>487</v>
      </c>
      <c r="I478" s="137" t="s">
        <v>487</v>
      </c>
      <c r="J478" s="137" t="s">
        <v>487</v>
      </c>
      <c r="K478" s="137" t="s">
        <v>487</v>
      </c>
      <c r="L478" s="137" t="s">
        <v>487</v>
      </c>
      <c r="M478" s="137" t="s">
        <v>487</v>
      </c>
    </row>
    <row r="479" spans="1:13" s="140" customFormat="1" ht="15" hidden="1">
      <c r="A479" s="136"/>
      <c r="B479" s="146"/>
      <c r="C479" s="122" t="s">
        <v>489</v>
      </c>
      <c r="D479" s="139">
        <f t="shared" ref="D479:M479" si="64">SUM(D473:D478)</f>
        <v>0</v>
      </c>
      <c r="E479" s="139">
        <f t="shared" si="64"/>
        <v>0</v>
      </c>
      <c r="F479" s="139">
        <f t="shared" si="64"/>
        <v>0</v>
      </c>
      <c r="G479" s="139">
        <f t="shared" si="64"/>
        <v>0</v>
      </c>
      <c r="H479" s="139">
        <f t="shared" si="64"/>
        <v>0</v>
      </c>
      <c r="I479" s="139">
        <f t="shared" si="64"/>
        <v>0</v>
      </c>
      <c r="J479" s="139">
        <f t="shared" si="64"/>
        <v>0</v>
      </c>
      <c r="K479" s="139">
        <f t="shared" si="64"/>
        <v>0</v>
      </c>
      <c r="L479" s="139">
        <f t="shared" si="64"/>
        <v>0</v>
      </c>
      <c r="M479" s="139">
        <f t="shared" si="64"/>
        <v>0</v>
      </c>
    </row>
    <row r="480" spans="1:13" s="140" customFormat="1" ht="12.75" hidden="1">
      <c r="A480" s="136"/>
      <c r="B480" s="146"/>
      <c r="C480" s="122"/>
      <c r="D480" s="122"/>
      <c r="E480" s="122"/>
      <c r="F480" s="122"/>
      <c r="G480" s="122"/>
      <c r="H480" s="122"/>
      <c r="I480" s="122"/>
      <c r="J480" s="122"/>
      <c r="K480" s="122"/>
      <c r="L480" s="122"/>
      <c r="M480" s="122"/>
    </row>
    <row r="481" spans="1:13" s="140" customFormat="1" ht="12.75" hidden="1">
      <c r="A481" s="136"/>
      <c r="B481" s="146"/>
      <c r="C481" s="122"/>
      <c r="D481" s="122"/>
      <c r="E481" s="122"/>
      <c r="F481" s="122"/>
      <c r="G481" s="122"/>
      <c r="H481" s="122"/>
      <c r="I481" s="122"/>
      <c r="J481" s="122"/>
      <c r="K481" s="122"/>
      <c r="L481" s="122"/>
      <c r="M481" s="122"/>
    </row>
    <row r="482" spans="1:13" s="136" customFormat="1" ht="12.75">
      <c r="B482" s="149" t="s">
        <v>518</v>
      </c>
      <c r="C482" s="133"/>
      <c r="D482" s="133"/>
      <c r="E482" s="133"/>
      <c r="F482" s="133"/>
      <c r="G482" s="133"/>
      <c r="H482" s="133"/>
      <c r="I482" s="143" t="s">
        <v>444</v>
      </c>
      <c r="J482" s="133"/>
      <c r="K482" s="133"/>
      <c r="L482" s="133"/>
      <c r="M482" s="133"/>
    </row>
    <row r="483" spans="1:13" s="136" customFormat="1" ht="12.75">
      <c r="B483" s="132"/>
      <c r="C483" s="133"/>
      <c r="D483" s="133"/>
      <c r="E483" s="143" t="s">
        <v>471</v>
      </c>
      <c r="F483" s="143" t="s">
        <v>472</v>
      </c>
      <c r="G483" s="143" t="s">
        <v>473</v>
      </c>
      <c r="H483" s="143" t="s">
        <v>474</v>
      </c>
      <c r="I483" s="143" t="s">
        <v>475</v>
      </c>
      <c r="J483" s="129" t="s">
        <v>476</v>
      </c>
      <c r="K483" s="143" t="s">
        <v>477</v>
      </c>
      <c r="L483" s="133"/>
      <c r="M483" s="143" t="s">
        <v>478</v>
      </c>
    </row>
    <row r="484" spans="1:13" s="136" customFormat="1" ht="12.75">
      <c r="B484" s="132"/>
      <c r="C484" s="143" t="s">
        <v>479</v>
      </c>
      <c r="D484" s="143" t="s">
        <v>480</v>
      </c>
      <c r="E484" s="143" t="s">
        <v>481</v>
      </c>
      <c r="F484" s="143" t="s">
        <v>481</v>
      </c>
      <c r="G484" s="143" t="s">
        <v>482</v>
      </c>
      <c r="H484" s="143" t="s">
        <v>482</v>
      </c>
      <c r="I484" s="143" t="s">
        <v>483</v>
      </c>
      <c r="J484" s="129" t="s">
        <v>484</v>
      </c>
      <c r="K484" s="143" t="s">
        <v>485</v>
      </c>
      <c r="L484" s="143" t="s">
        <v>457</v>
      </c>
      <c r="M484" s="143" t="s">
        <v>486</v>
      </c>
    </row>
    <row r="485" spans="1:13" s="136" customFormat="1" ht="12.75">
      <c r="B485" s="132"/>
      <c r="C485" s="133"/>
      <c r="D485" s="133"/>
      <c r="E485" s="143" t="str">
        <f>"(0)"</f>
        <v>(0)</v>
      </c>
      <c r="F485" s="143" t="str">
        <f>"(1)"</f>
        <v>(1)</v>
      </c>
      <c r="G485" s="143" t="str">
        <f>"(2)"</f>
        <v>(2)</v>
      </c>
      <c r="H485" s="143" t="str">
        <f>"(3)"</f>
        <v>(3)</v>
      </c>
      <c r="I485" s="143" t="str">
        <f>"(4)"</f>
        <v>(4)</v>
      </c>
      <c r="J485" s="143" t="str">
        <f>"(5)"</f>
        <v>(5)</v>
      </c>
      <c r="K485" s="143" t="str">
        <f>"(7)"</f>
        <v>(7)</v>
      </c>
      <c r="L485" s="143" t="str">
        <f>"(8)"</f>
        <v>(8)</v>
      </c>
      <c r="M485" s="143" t="str">
        <f>"(9)"</f>
        <v>(9)</v>
      </c>
    </row>
    <row r="486" spans="1:13" s="136" customFormat="1" ht="12.75">
      <c r="B486" s="132">
        <v>21</v>
      </c>
      <c r="C486" s="133" t="s">
        <v>175</v>
      </c>
      <c r="D486" s="134">
        <f t="shared" ref="D486:D491" si="65">SUM(E486:M486)</f>
        <v>0</v>
      </c>
      <c r="E486" s="145"/>
      <c r="F486" s="135" t="s">
        <v>487</v>
      </c>
      <c r="G486" s="145"/>
      <c r="H486" s="145"/>
      <c r="I486" s="145"/>
      <c r="J486" s="145"/>
      <c r="K486" s="145"/>
      <c r="L486" s="145"/>
      <c r="M486" s="145"/>
    </row>
    <row r="487" spans="1:13" s="136" customFormat="1" ht="12.75">
      <c r="B487" s="132">
        <v>27</v>
      </c>
      <c r="C487" s="133" t="s">
        <v>182</v>
      </c>
      <c r="D487" s="134">
        <f t="shared" si="65"/>
        <v>0</v>
      </c>
      <c r="E487" s="145"/>
      <c r="F487" s="135" t="s">
        <v>487</v>
      </c>
      <c r="G487" s="145"/>
      <c r="H487" s="145"/>
      <c r="I487" s="145"/>
      <c r="J487" s="145"/>
      <c r="K487" s="145"/>
      <c r="L487" s="145"/>
      <c r="M487" s="145"/>
    </row>
    <row r="488" spans="1:13" s="136" customFormat="1" ht="12.75">
      <c r="B488" s="132">
        <v>60</v>
      </c>
      <c r="C488" s="133" t="s">
        <v>190</v>
      </c>
      <c r="D488" s="134">
        <f t="shared" si="65"/>
        <v>0</v>
      </c>
      <c r="E488" s="145"/>
      <c r="F488" s="135" t="s">
        <v>487</v>
      </c>
      <c r="G488" s="145"/>
      <c r="H488" s="145"/>
      <c r="I488" s="145"/>
      <c r="J488" s="145"/>
      <c r="K488" s="145"/>
      <c r="L488" s="145"/>
      <c r="M488" s="145"/>
    </row>
    <row r="489" spans="1:13" s="136" customFormat="1" ht="12.75">
      <c r="B489" s="132">
        <v>83</v>
      </c>
      <c r="C489" s="133" t="s">
        <v>124</v>
      </c>
      <c r="D489" s="134">
        <f t="shared" si="65"/>
        <v>0</v>
      </c>
      <c r="E489" s="145"/>
      <c r="F489" s="135" t="s">
        <v>487</v>
      </c>
      <c r="G489" s="135" t="s">
        <v>487</v>
      </c>
      <c r="H489" s="135" t="s">
        <v>487</v>
      </c>
      <c r="I489" s="135" t="s">
        <v>487</v>
      </c>
      <c r="J489" s="135" t="s">
        <v>487</v>
      </c>
      <c r="K489" s="145"/>
      <c r="L489" s="135" t="s">
        <v>487</v>
      </c>
      <c r="M489" s="135" t="s">
        <v>487</v>
      </c>
    </row>
    <row r="490" spans="1:13" s="136" customFormat="1" ht="12.75">
      <c r="B490" s="132">
        <v>89</v>
      </c>
      <c r="C490" s="133" t="s">
        <v>563</v>
      </c>
      <c r="D490" s="134">
        <f t="shared" si="65"/>
        <v>0</v>
      </c>
      <c r="E490" s="144"/>
      <c r="F490" s="135" t="s">
        <v>487</v>
      </c>
      <c r="G490" s="153" t="s">
        <v>487</v>
      </c>
      <c r="H490" s="156" t="s">
        <v>487</v>
      </c>
      <c r="I490" s="153" t="s">
        <v>487</v>
      </c>
      <c r="J490" s="153" t="s">
        <v>487</v>
      </c>
      <c r="K490" s="153" t="s">
        <v>487</v>
      </c>
      <c r="L490" s="153" t="s">
        <v>487</v>
      </c>
    </row>
    <row r="491" spans="1:13" s="136" customFormat="1" ht="12.75">
      <c r="B491" s="132">
        <v>98</v>
      </c>
      <c r="C491" s="133" t="s">
        <v>127</v>
      </c>
      <c r="D491" s="134">
        <f t="shared" si="65"/>
        <v>0</v>
      </c>
      <c r="E491" s="145"/>
      <c r="F491" s="135" t="s">
        <v>487</v>
      </c>
      <c r="G491" s="145"/>
      <c r="H491" s="145"/>
      <c r="I491" s="145"/>
      <c r="J491" s="145"/>
      <c r="K491" s="145"/>
      <c r="L491" s="145"/>
      <c r="M491" s="145"/>
    </row>
    <row r="492" spans="1:13" s="136" customFormat="1" ht="15">
      <c r="B492" s="132">
        <v>99</v>
      </c>
      <c r="C492" s="133" t="s">
        <v>442</v>
      </c>
      <c r="D492" s="119">
        <f>SUM(E492:F492)</f>
        <v>0</v>
      </c>
      <c r="E492" s="119"/>
      <c r="F492" s="119"/>
      <c r="G492" s="137" t="s">
        <v>487</v>
      </c>
      <c r="H492" s="137" t="s">
        <v>487</v>
      </c>
      <c r="I492" s="137" t="s">
        <v>487</v>
      </c>
      <c r="J492" s="137" t="s">
        <v>487</v>
      </c>
      <c r="K492" s="137" t="s">
        <v>487</v>
      </c>
      <c r="L492" s="137" t="s">
        <v>487</v>
      </c>
      <c r="M492" s="137" t="s">
        <v>487</v>
      </c>
    </row>
    <row r="493" spans="1:13" s="140" customFormat="1" ht="15">
      <c r="A493" s="136"/>
      <c r="B493" s="146"/>
      <c r="C493" s="122" t="s">
        <v>489</v>
      </c>
      <c r="D493" s="139">
        <f t="shared" ref="D493:M493" si="66">SUM(D486:D492)</f>
        <v>0</v>
      </c>
      <c r="E493" s="139">
        <f t="shared" si="66"/>
        <v>0</v>
      </c>
      <c r="F493" s="139">
        <f t="shared" si="66"/>
        <v>0</v>
      </c>
      <c r="G493" s="139">
        <f t="shared" si="66"/>
        <v>0</v>
      </c>
      <c r="H493" s="139">
        <f t="shared" si="66"/>
        <v>0</v>
      </c>
      <c r="I493" s="139">
        <f t="shared" si="66"/>
        <v>0</v>
      </c>
      <c r="J493" s="139">
        <f t="shared" si="66"/>
        <v>0</v>
      </c>
      <c r="K493" s="139">
        <f t="shared" si="66"/>
        <v>0</v>
      </c>
      <c r="L493" s="139">
        <f t="shared" si="66"/>
        <v>0</v>
      </c>
      <c r="M493" s="139">
        <f t="shared" si="66"/>
        <v>0</v>
      </c>
    </row>
    <row r="494" spans="1:13" s="136" customFormat="1" ht="12.75">
      <c r="A494" s="140"/>
      <c r="B494" s="151"/>
      <c r="C494" s="133"/>
      <c r="D494" s="133"/>
      <c r="E494" s="133"/>
      <c r="F494" s="133"/>
      <c r="G494" s="133"/>
      <c r="H494" s="133"/>
      <c r="I494" s="133"/>
      <c r="J494" s="133"/>
      <c r="K494" s="133"/>
      <c r="L494" s="133"/>
      <c r="M494" s="133"/>
    </row>
    <row r="495" spans="1:13" s="136" customFormat="1" ht="12.75">
      <c r="B495" s="151"/>
      <c r="C495" s="133"/>
      <c r="D495" s="133"/>
      <c r="E495" s="133"/>
      <c r="F495" s="133"/>
      <c r="G495" s="133"/>
      <c r="H495" s="133"/>
      <c r="I495" s="133"/>
      <c r="J495" s="133"/>
      <c r="K495" s="133"/>
      <c r="L495" s="133"/>
      <c r="M495" s="133"/>
    </row>
    <row r="496" spans="1:13" s="136" customFormat="1" ht="12.75">
      <c r="B496" s="149" t="s">
        <v>519</v>
      </c>
      <c r="C496" s="133"/>
      <c r="D496" s="133"/>
      <c r="E496" s="133"/>
      <c r="F496" s="133"/>
      <c r="G496" s="133"/>
      <c r="H496" s="133"/>
      <c r="I496" s="143" t="s">
        <v>444</v>
      </c>
      <c r="J496" s="133"/>
      <c r="K496" s="133"/>
      <c r="L496" s="133"/>
      <c r="M496" s="133"/>
    </row>
    <row r="497" spans="1:13" s="136" customFormat="1" ht="12.75">
      <c r="B497" s="132"/>
      <c r="C497" s="133"/>
      <c r="D497" s="133"/>
      <c r="E497" s="143" t="s">
        <v>471</v>
      </c>
      <c r="F497" s="143" t="s">
        <v>472</v>
      </c>
      <c r="G497" s="143" t="s">
        <v>473</v>
      </c>
      <c r="H497" s="143" t="s">
        <v>474</v>
      </c>
      <c r="I497" s="143" t="s">
        <v>475</v>
      </c>
      <c r="J497" s="129" t="s">
        <v>476</v>
      </c>
      <c r="K497" s="143" t="s">
        <v>477</v>
      </c>
      <c r="L497" s="133"/>
      <c r="M497" s="143" t="s">
        <v>478</v>
      </c>
    </row>
    <row r="498" spans="1:13" s="136" customFormat="1" ht="12.75">
      <c r="B498" s="132"/>
      <c r="C498" s="143" t="s">
        <v>479</v>
      </c>
      <c r="D498" s="143" t="s">
        <v>480</v>
      </c>
      <c r="E498" s="143" t="s">
        <v>481</v>
      </c>
      <c r="F498" s="143" t="s">
        <v>481</v>
      </c>
      <c r="G498" s="143" t="s">
        <v>482</v>
      </c>
      <c r="H498" s="143" t="s">
        <v>482</v>
      </c>
      <c r="I498" s="143" t="s">
        <v>483</v>
      </c>
      <c r="J498" s="129" t="s">
        <v>484</v>
      </c>
      <c r="K498" s="143" t="s">
        <v>485</v>
      </c>
      <c r="L498" s="143" t="s">
        <v>457</v>
      </c>
      <c r="M498" s="143" t="s">
        <v>486</v>
      </c>
    </row>
    <row r="499" spans="1:13" s="136" customFormat="1" ht="12.75">
      <c r="B499" s="132"/>
      <c r="C499" s="133"/>
      <c r="D499" s="133"/>
      <c r="E499" s="143" t="str">
        <f>"(0)"</f>
        <v>(0)</v>
      </c>
      <c r="F499" s="143" t="str">
        <f>"(1)"</f>
        <v>(1)</v>
      </c>
      <c r="G499" s="143" t="str">
        <f>"(2)"</f>
        <v>(2)</v>
      </c>
      <c r="H499" s="143" t="str">
        <f>"(3)"</f>
        <v>(3)</v>
      </c>
      <c r="I499" s="143" t="str">
        <f>"(4)"</f>
        <v>(4)</v>
      </c>
      <c r="J499" s="143" t="str">
        <f>"(5)"</f>
        <v>(5)</v>
      </c>
      <c r="K499" s="143" t="str">
        <f>"(7)"</f>
        <v>(7)</v>
      </c>
      <c r="L499" s="143" t="str">
        <f>"(8)"</f>
        <v>(8)</v>
      </c>
      <c r="M499" s="143" t="str">
        <f>"(9)"</f>
        <v>(9)</v>
      </c>
    </row>
    <row r="500" spans="1:13" s="136" customFormat="1" ht="12.75">
      <c r="B500" s="132">
        <v>21</v>
      </c>
      <c r="C500" s="133" t="s">
        <v>175</v>
      </c>
      <c r="D500" s="134">
        <f t="shared" ref="D500:D505" si="67">SUM(E500:M500)</f>
        <v>0</v>
      </c>
      <c r="E500" s="145"/>
      <c r="F500" s="135" t="s">
        <v>487</v>
      </c>
      <c r="G500" s="145"/>
      <c r="H500" s="145"/>
      <c r="I500" s="145"/>
      <c r="J500" s="145"/>
      <c r="K500" s="145"/>
      <c r="L500" s="145"/>
      <c r="M500" s="145"/>
    </row>
    <row r="501" spans="1:13" s="136" customFormat="1" ht="12.75">
      <c r="B501" s="132">
        <v>27</v>
      </c>
      <c r="C501" s="133" t="s">
        <v>182</v>
      </c>
      <c r="D501" s="134">
        <f t="shared" si="67"/>
        <v>0</v>
      </c>
      <c r="E501" s="145"/>
      <c r="F501" s="135" t="s">
        <v>487</v>
      </c>
      <c r="G501" s="145"/>
      <c r="H501" s="145"/>
      <c r="I501" s="145"/>
      <c r="J501" s="145"/>
      <c r="K501" s="145"/>
      <c r="L501" s="145"/>
      <c r="M501" s="145"/>
    </row>
    <row r="502" spans="1:13" s="136" customFormat="1" ht="12.75">
      <c r="B502" s="132">
        <v>60</v>
      </c>
      <c r="C502" s="133" t="s">
        <v>190</v>
      </c>
      <c r="D502" s="134">
        <f t="shared" si="67"/>
        <v>0</v>
      </c>
      <c r="E502" s="145"/>
      <c r="F502" s="135" t="s">
        <v>487</v>
      </c>
      <c r="G502" s="145"/>
      <c r="H502" s="145"/>
      <c r="I502" s="145"/>
      <c r="J502" s="145"/>
      <c r="K502" s="145"/>
      <c r="L502" s="145"/>
      <c r="M502" s="145"/>
    </row>
    <row r="503" spans="1:13" s="136" customFormat="1" ht="12.75">
      <c r="B503" s="132">
        <v>83</v>
      </c>
      <c r="C503" s="133" t="s">
        <v>124</v>
      </c>
      <c r="D503" s="134">
        <f t="shared" si="67"/>
        <v>0</v>
      </c>
      <c r="E503" s="145"/>
      <c r="F503" s="135" t="s">
        <v>487</v>
      </c>
      <c r="G503" s="135" t="s">
        <v>487</v>
      </c>
      <c r="H503" s="135" t="s">
        <v>487</v>
      </c>
      <c r="I503" s="135" t="s">
        <v>487</v>
      </c>
      <c r="J503" s="135" t="s">
        <v>487</v>
      </c>
      <c r="K503" s="145"/>
      <c r="L503" s="135" t="s">
        <v>487</v>
      </c>
      <c r="M503" s="135" t="s">
        <v>487</v>
      </c>
    </row>
    <row r="504" spans="1:13" s="136" customFormat="1" ht="12.75">
      <c r="B504" s="132">
        <v>89</v>
      </c>
      <c r="C504" s="133" t="s">
        <v>563</v>
      </c>
      <c r="D504" s="134">
        <f t="shared" si="67"/>
        <v>0</v>
      </c>
      <c r="E504" s="144"/>
      <c r="F504" s="135" t="s">
        <v>487</v>
      </c>
      <c r="G504" s="153" t="s">
        <v>487</v>
      </c>
      <c r="H504" s="156" t="s">
        <v>487</v>
      </c>
      <c r="I504" s="153" t="s">
        <v>487</v>
      </c>
      <c r="J504" s="153" t="s">
        <v>487</v>
      </c>
      <c r="K504" s="153" t="s">
        <v>487</v>
      </c>
      <c r="L504" s="153" t="s">
        <v>487</v>
      </c>
    </row>
    <row r="505" spans="1:13" s="136" customFormat="1" ht="12.75">
      <c r="B505" s="132">
        <v>98</v>
      </c>
      <c r="C505" s="133" t="s">
        <v>127</v>
      </c>
      <c r="D505" s="134">
        <f t="shared" si="67"/>
        <v>0</v>
      </c>
      <c r="E505" s="145"/>
      <c r="F505" s="135" t="s">
        <v>487</v>
      </c>
      <c r="G505" s="145"/>
      <c r="H505" s="145"/>
      <c r="I505" s="145"/>
      <c r="J505" s="145"/>
      <c r="K505" s="145"/>
      <c r="L505" s="145"/>
      <c r="M505" s="145"/>
    </row>
    <row r="506" spans="1:13" s="136" customFormat="1" ht="15">
      <c r="B506" s="132">
        <v>99</v>
      </c>
      <c r="C506" s="133" t="s">
        <v>442</v>
      </c>
      <c r="D506" s="119">
        <f>SUM(E506:F506)</f>
        <v>0</v>
      </c>
      <c r="E506" s="119"/>
      <c r="F506" s="119"/>
      <c r="G506" s="137" t="s">
        <v>487</v>
      </c>
      <c r="H506" s="137" t="s">
        <v>487</v>
      </c>
      <c r="I506" s="137" t="s">
        <v>487</v>
      </c>
      <c r="J506" s="137" t="s">
        <v>487</v>
      </c>
      <c r="K506" s="137" t="s">
        <v>487</v>
      </c>
      <c r="L506" s="137" t="s">
        <v>487</v>
      </c>
      <c r="M506" s="137" t="s">
        <v>487</v>
      </c>
    </row>
    <row r="507" spans="1:13" s="140" customFormat="1" ht="15">
      <c r="A507" s="136"/>
      <c r="B507" s="146"/>
      <c r="C507" s="122" t="s">
        <v>489</v>
      </c>
      <c r="D507" s="139">
        <f t="shared" ref="D507:M507" si="68">SUM(D500:D506)</f>
        <v>0</v>
      </c>
      <c r="E507" s="139">
        <f t="shared" si="68"/>
        <v>0</v>
      </c>
      <c r="F507" s="139">
        <f t="shared" si="68"/>
        <v>0</v>
      </c>
      <c r="G507" s="139">
        <f t="shared" si="68"/>
        <v>0</v>
      </c>
      <c r="H507" s="139">
        <f t="shared" si="68"/>
        <v>0</v>
      </c>
      <c r="I507" s="139">
        <f t="shared" si="68"/>
        <v>0</v>
      </c>
      <c r="J507" s="139">
        <f t="shared" si="68"/>
        <v>0</v>
      </c>
      <c r="K507" s="139">
        <f t="shared" si="68"/>
        <v>0</v>
      </c>
      <c r="L507" s="139">
        <f t="shared" si="68"/>
        <v>0</v>
      </c>
      <c r="M507" s="139">
        <f t="shared" si="68"/>
        <v>0</v>
      </c>
    </row>
    <row r="508" spans="1:13" s="136" customFormat="1" ht="12.75">
      <c r="A508" s="140"/>
      <c r="B508" s="151"/>
      <c r="C508" s="133"/>
      <c r="D508" s="133"/>
      <c r="E508" s="133"/>
      <c r="F508" s="133"/>
      <c r="G508" s="133"/>
      <c r="H508" s="133"/>
      <c r="I508" s="133"/>
      <c r="J508" s="133"/>
      <c r="K508" s="133"/>
      <c r="L508" s="133"/>
      <c r="M508" s="133"/>
    </row>
    <row r="509" spans="1:13" s="136" customFormat="1" ht="12.75">
      <c r="B509" s="151"/>
      <c r="C509" s="133"/>
      <c r="D509" s="133"/>
      <c r="E509" s="133"/>
      <c r="F509" s="133"/>
      <c r="G509" s="133"/>
      <c r="H509" s="133"/>
      <c r="I509" s="133"/>
      <c r="J509" s="133"/>
      <c r="K509" s="133"/>
      <c r="L509" s="133"/>
      <c r="M509" s="133"/>
    </row>
    <row r="510" spans="1:13" s="136" customFormat="1" ht="12.75">
      <c r="B510" s="149" t="s">
        <v>588</v>
      </c>
      <c r="C510" s="133"/>
      <c r="D510" s="133"/>
      <c r="E510" s="133"/>
      <c r="F510" s="133"/>
      <c r="G510" s="133"/>
      <c r="H510" s="133"/>
      <c r="I510" s="143" t="s">
        <v>444</v>
      </c>
      <c r="J510" s="133"/>
      <c r="K510" s="133"/>
      <c r="L510" s="133"/>
      <c r="M510" s="133"/>
    </row>
    <row r="511" spans="1:13" s="136" customFormat="1" ht="12.75">
      <c r="B511" s="132"/>
      <c r="C511" s="133"/>
      <c r="D511" s="133"/>
      <c r="E511" s="143" t="s">
        <v>471</v>
      </c>
      <c r="F511" s="143" t="s">
        <v>472</v>
      </c>
      <c r="G511" s="143" t="s">
        <v>473</v>
      </c>
      <c r="H511" s="143" t="s">
        <v>474</v>
      </c>
      <c r="I511" s="143" t="s">
        <v>475</v>
      </c>
      <c r="J511" s="129" t="s">
        <v>476</v>
      </c>
      <c r="K511" s="143" t="s">
        <v>477</v>
      </c>
      <c r="L511" s="133"/>
      <c r="M511" s="143" t="s">
        <v>478</v>
      </c>
    </row>
    <row r="512" spans="1:13" s="136" customFormat="1" ht="12.75">
      <c r="B512" s="132"/>
      <c r="C512" s="143" t="s">
        <v>479</v>
      </c>
      <c r="D512" s="143" t="s">
        <v>480</v>
      </c>
      <c r="E512" s="143" t="s">
        <v>481</v>
      </c>
      <c r="F512" s="143" t="s">
        <v>481</v>
      </c>
      <c r="G512" s="143" t="s">
        <v>482</v>
      </c>
      <c r="H512" s="143" t="s">
        <v>482</v>
      </c>
      <c r="I512" s="143" t="s">
        <v>483</v>
      </c>
      <c r="J512" s="129" t="s">
        <v>484</v>
      </c>
      <c r="K512" s="143" t="s">
        <v>485</v>
      </c>
      <c r="L512" s="143" t="s">
        <v>457</v>
      </c>
      <c r="M512" s="143" t="s">
        <v>486</v>
      </c>
    </row>
    <row r="513" spans="1:13" s="136" customFormat="1" ht="12.75">
      <c r="B513" s="132"/>
      <c r="C513" s="133"/>
      <c r="D513" s="133"/>
      <c r="E513" s="143" t="str">
        <f>"(0)"</f>
        <v>(0)</v>
      </c>
      <c r="F513" s="143" t="str">
        <f>"(1)"</f>
        <v>(1)</v>
      </c>
      <c r="G513" s="143" t="str">
        <f>"(2)"</f>
        <v>(2)</v>
      </c>
      <c r="H513" s="143" t="str">
        <f>"(3)"</f>
        <v>(3)</v>
      </c>
      <c r="I513" s="143" t="str">
        <f>"(4)"</f>
        <v>(4)</v>
      </c>
      <c r="J513" s="143" t="str">
        <f>"(5)"</f>
        <v>(5)</v>
      </c>
      <c r="K513" s="143" t="str">
        <f>"(7)"</f>
        <v>(7)</v>
      </c>
      <c r="L513" s="143" t="str">
        <f>"(8)"</f>
        <v>(8)</v>
      </c>
      <c r="M513" s="143" t="str">
        <f>"(9)"</f>
        <v>(9)</v>
      </c>
    </row>
    <row r="514" spans="1:13" s="136" customFormat="1" ht="12.75">
      <c r="B514" s="132">
        <v>21</v>
      </c>
      <c r="C514" s="133" t="s">
        <v>175</v>
      </c>
      <c r="D514" s="134">
        <f t="shared" ref="D514:D519" si="69">SUM(E514:M514)</f>
        <v>0</v>
      </c>
      <c r="E514" s="145"/>
      <c r="F514" s="135" t="s">
        <v>487</v>
      </c>
      <c r="G514" s="145"/>
      <c r="H514" s="145"/>
      <c r="I514" s="145"/>
      <c r="J514" s="145"/>
      <c r="K514" s="145"/>
      <c r="L514" s="145"/>
      <c r="M514" s="145"/>
    </row>
    <row r="515" spans="1:13" s="136" customFormat="1" ht="12.75">
      <c r="B515" s="132">
        <v>27</v>
      </c>
      <c r="C515" s="133" t="s">
        <v>182</v>
      </c>
      <c r="D515" s="134">
        <f t="shared" si="69"/>
        <v>0</v>
      </c>
      <c r="E515" s="145"/>
      <c r="F515" s="135" t="s">
        <v>487</v>
      </c>
      <c r="G515" s="145"/>
      <c r="H515" s="145"/>
      <c r="I515" s="145"/>
      <c r="J515" s="145"/>
      <c r="K515" s="145"/>
      <c r="L515" s="145"/>
      <c r="M515" s="145"/>
    </row>
    <row r="516" spans="1:13" s="136" customFormat="1" ht="12.75">
      <c r="B516" s="132">
        <v>60</v>
      </c>
      <c r="C516" s="133" t="s">
        <v>190</v>
      </c>
      <c r="D516" s="134">
        <f t="shared" si="69"/>
        <v>0</v>
      </c>
      <c r="E516" s="145"/>
      <c r="F516" s="135" t="s">
        <v>487</v>
      </c>
      <c r="G516" s="145"/>
      <c r="H516" s="145"/>
      <c r="I516" s="145"/>
      <c r="J516" s="145"/>
      <c r="K516" s="145"/>
      <c r="L516" s="145"/>
      <c r="M516" s="145"/>
    </row>
    <row r="517" spans="1:13" s="136" customFormat="1" ht="12.75">
      <c r="B517" s="132">
        <v>83</v>
      </c>
      <c r="C517" s="133" t="s">
        <v>124</v>
      </c>
      <c r="D517" s="134">
        <f t="shared" si="69"/>
        <v>0</v>
      </c>
      <c r="E517" s="145"/>
      <c r="F517" s="135" t="s">
        <v>487</v>
      </c>
      <c r="G517" s="135" t="s">
        <v>487</v>
      </c>
      <c r="H517" s="135" t="s">
        <v>487</v>
      </c>
      <c r="I517" s="135" t="s">
        <v>487</v>
      </c>
      <c r="J517" s="135" t="s">
        <v>487</v>
      </c>
      <c r="K517" s="145"/>
      <c r="L517" s="135" t="s">
        <v>487</v>
      </c>
      <c r="M517" s="135" t="s">
        <v>487</v>
      </c>
    </row>
    <row r="518" spans="1:13" s="136" customFormat="1" ht="12.75">
      <c r="B518" s="132">
        <v>89</v>
      </c>
      <c r="C518" s="133" t="s">
        <v>563</v>
      </c>
      <c r="D518" s="134">
        <f t="shared" si="69"/>
        <v>0</v>
      </c>
      <c r="E518" s="144"/>
      <c r="F518" s="135" t="s">
        <v>487</v>
      </c>
      <c r="G518" s="153" t="s">
        <v>487</v>
      </c>
      <c r="H518" s="156" t="s">
        <v>487</v>
      </c>
      <c r="I518" s="153" t="s">
        <v>487</v>
      </c>
      <c r="J518" s="153" t="s">
        <v>487</v>
      </c>
      <c r="K518" s="153" t="s">
        <v>487</v>
      </c>
      <c r="L518" s="153" t="s">
        <v>487</v>
      </c>
    </row>
    <row r="519" spans="1:13" s="136" customFormat="1" ht="12.75">
      <c r="B519" s="132">
        <v>98</v>
      </c>
      <c r="C519" s="133" t="s">
        <v>127</v>
      </c>
      <c r="D519" s="134">
        <f t="shared" si="69"/>
        <v>0</v>
      </c>
      <c r="E519" s="145"/>
      <c r="F519" s="135" t="s">
        <v>487</v>
      </c>
      <c r="G519" s="145"/>
      <c r="H519" s="145"/>
      <c r="I519" s="145"/>
      <c r="J519" s="145"/>
      <c r="K519" s="145"/>
      <c r="L519" s="145"/>
      <c r="M519" s="145"/>
    </row>
    <row r="520" spans="1:13" s="136" customFormat="1" ht="15">
      <c r="B520" s="132">
        <v>99</v>
      </c>
      <c r="C520" s="133" t="s">
        <v>442</v>
      </c>
      <c r="D520" s="119">
        <f>SUM(E520:F520)</f>
        <v>0</v>
      </c>
      <c r="E520" s="119"/>
      <c r="F520" s="119"/>
      <c r="G520" s="137" t="s">
        <v>487</v>
      </c>
      <c r="H520" s="137" t="s">
        <v>487</v>
      </c>
      <c r="I520" s="137" t="s">
        <v>487</v>
      </c>
      <c r="J520" s="137" t="s">
        <v>487</v>
      </c>
      <c r="K520" s="137" t="s">
        <v>487</v>
      </c>
      <c r="L520" s="137" t="s">
        <v>487</v>
      </c>
      <c r="M520" s="137" t="s">
        <v>487</v>
      </c>
    </row>
    <row r="521" spans="1:13" s="140" customFormat="1" ht="15">
      <c r="A521" s="136"/>
      <c r="B521" s="146"/>
      <c r="C521" s="122" t="s">
        <v>489</v>
      </c>
      <c r="D521" s="139">
        <f t="shared" ref="D521:M521" si="70">SUM(D514:D520)</f>
        <v>0</v>
      </c>
      <c r="E521" s="139">
        <f t="shared" si="70"/>
        <v>0</v>
      </c>
      <c r="F521" s="139">
        <f t="shared" si="70"/>
        <v>0</v>
      </c>
      <c r="G521" s="139">
        <f t="shared" si="70"/>
        <v>0</v>
      </c>
      <c r="H521" s="139">
        <f t="shared" si="70"/>
        <v>0</v>
      </c>
      <c r="I521" s="139">
        <f t="shared" si="70"/>
        <v>0</v>
      </c>
      <c r="J521" s="139">
        <f t="shared" si="70"/>
        <v>0</v>
      </c>
      <c r="K521" s="139">
        <f t="shared" si="70"/>
        <v>0</v>
      </c>
      <c r="L521" s="139">
        <f t="shared" si="70"/>
        <v>0</v>
      </c>
      <c r="M521" s="139">
        <f t="shared" si="70"/>
        <v>0</v>
      </c>
    </row>
    <row r="522" spans="1:13" s="136" customFormat="1" ht="12.75">
      <c r="A522" s="140"/>
      <c r="B522" s="132"/>
      <c r="C522" s="133"/>
      <c r="D522" s="133"/>
      <c r="E522" s="133"/>
      <c r="F522" s="133"/>
      <c r="G522" s="133"/>
      <c r="H522" s="133"/>
      <c r="I522" s="133"/>
      <c r="J522" s="133"/>
      <c r="K522" s="133"/>
      <c r="L522" s="133"/>
      <c r="M522" s="133"/>
    </row>
    <row r="523" spans="1:13" s="136" customFormat="1" ht="12.75">
      <c r="B523" s="132"/>
      <c r="C523" s="133"/>
      <c r="D523" s="133"/>
      <c r="E523" s="133"/>
      <c r="F523" s="133"/>
      <c r="G523" s="133"/>
      <c r="H523" s="133"/>
      <c r="I523" s="133"/>
      <c r="J523" s="133"/>
      <c r="K523" s="133"/>
      <c r="L523" s="133"/>
      <c r="M523" s="133"/>
    </row>
    <row r="524" spans="1:13" s="136" customFormat="1" ht="12.75">
      <c r="B524" s="149" t="s">
        <v>589</v>
      </c>
      <c r="C524" s="133"/>
      <c r="D524" s="133"/>
      <c r="E524" s="133"/>
      <c r="F524" s="133"/>
      <c r="G524" s="133"/>
      <c r="H524" s="133"/>
      <c r="I524" s="143" t="s">
        <v>444</v>
      </c>
      <c r="J524" s="133"/>
      <c r="K524" s="133"/>
      <c r="L524" s="133"/>
      <c r="M524" s="133"/>
    </row>
    <row r="525" spans="1:13" s="136" customFormat="1" ht="12.75">
      <c r="B525" s="132"/>
      <c r="C525" s="133"/>
      <c r="D525" s="133"/>
      <c r="E525" s="143" t="s">
        <v>471</v>
      </c>
      <c r="F525" s="143" t="s">
        <v>472</v>
      </c>
      <c r="G525" s="143" t="s">
        <v>473</v>
      </c>
      <c r="H525" s="143" t="s">
        <v>474</v>
      </c>
      <c r="I525" s="143" t="s">
        <v>475</v>
      </c>
      <c r="J525" s="129" t="s">
        <v>476</v>
      </c>
      <c r="K525" s="143" t="s">
        <v>477</v>
      </c>
      <c r="L525" s="133"/>
      <c r="M525" s="143" t="s">
        <v>478</v>
      </c>
    </row>
    <row r="526" spans="1:13" s="136" customFormat="1" ht="12.75">
      <c r="B526" s="132"/>
      <c r="C526" s="143" t="s">
        <v>479</v>
      </c>
      <c r="D526" s="143" t="s">
        <v>480</v>
      </c>
      <c r="E526" s="143" t="s">
        <v>481</v>
      </c>
      <c r="F526" s="143" t="s">
        <v>481</v>
      </c>
      <c r="G526" s="143" t="s">
        <v>482</v>
      </c>
      <c r="H526" s="143" t="s">
        <v>482</v>
      </c>
      <c r="I526" s="143" t="s">
        <v>483</v>
      </c>
      <c r="J526" s="129" t="s">
        <v>484</v>
      </c>
      <c r="K526" s="143" t="s">
        <v>485</v>
      </c>
      <c r="L526" s="143" t="s">
        <v>457</v>
      </c>
      <c r="M526" s="143" t="s">
        <v>486</v>
      </c>
    </row>
    <row r="527" spans="1:13" s="136" customFormat="1" ht="12.75">
      <c r="B527" s="132"/>
      <c r="C527" s="133"/>
      <c r="D527" s="133"/>
      <c r="E527" s="143" t="str">
        <f>"(0)"</f>
        <v>(0)</v>
      </c>
      <c r="F527" s="143" t="str">
        <f>"(1)"</f>
        <v>(1)</v>
      </c>
      <c r="G527" s="143" t="str">
        <f>"(2)"</f>
        <v>(2)</v>
      </c>
      <c r="H527" s="143" t="str">
        <f>"(3)"</f>
        <v>(3)</v>
      </c>
      <c r="I527" s="143" t="str">
        <f>"(4)"</f>
        <v>(4)</v>
      </c>
      <c r="J527" s="143" t="str">
        <f>"(5)"</f>
        <v>(5)</v>
      </c>
      <c r="K527" s="143" t="str">
        <f>"(7)"</f>
        <v>(7)</v>
      </c>
      <c r="L527" s="143" t="str">
        <f>"(8)"</f>
        <v>(8)</v>
      </c>
      <c r="M527" s="143" t="str">
        <f>"(9)"</f>
        <v>(9)</v>
      </c>
    </row>
    <row r="528" spans="1:13" s="136" customFormat="1" ht="12.75">
      <c r="B528" s="132">
        <v>21</v>
      </c>
      <c r="C528" s="133" t="s">
        <v>175</v>
      </c>
      <c r="D528" s="134">
        <f t="shared" ref="D528:D533" si="71">SUM(E528:M528)</f>
        <v>0</v>
      </c>
      <c r="E528" s="145"/>
      <c r="F528" s="135" t="s">
        <v>487</v>
      </c>
      <c r="G528" s="145"/>
      <c r="H528" s="145"/>
      <c r="I528" s="145"/>
      <c r="J528" s="145"/>
      <c r="K528" s="145"/>
      <c r="L528" s="145"/>
      <c r="M528" s="145"/>
    </row>
    <row r="529" spans="1:13" s="136" customFormat="1" ht="12.75">
      <c r="B529" s="132">
        <v>27</v>
      </c>
      <c r="C529" s="133" t="s">
        <v>182</v>
      </c>
      <c r="D529" s="134">
        <f t="shared" si="71"/>
        <v>0</v>
      </c>
      <c r="E529" s="145"/>
      <c r="F529" s="135" t="s">
        <v>487</v>
      </c>
      <c r="G529" s="145"/>
      <c r="H529" s="145"/>
      <c r="I529" s="145"/>
      <c r="J529" s="145"/>
      <c r="K529" s="145"/>
      <c r="L529" s="145"/>
      <c r="M529" s="145"/>
    </row>
    <row r="530" spans="1:13" s="136" customFormat="1" ht="12.75">
      <c r="B530" s="132">
        <v>60</v>
      </c>
      <c r="C530" s="133" t="s">
        <v>190</v>
      </c>
      <c r="D530" s="134">
        <f t="shared" si="71"/>
        <v>0</v>
      </c>
      <c r="E530" s="145"/>
      <c r="F530" s="135" t="s">
        <v>487</v>
      </c>
      <c r="G530" s="145"/>
      <c r="H530" s="145"/>
      <c r="I530" s="145"/>
      <c r="J530" s="145"/>
      <c r="K530" s="145"/>
      <c r="L530" s="145"/>
      <c r="M530" s="145"/>
    </row>
    <row r="531" spans="1:13" s="136" customFormat="1" ht="12.75">
      <c r="B531" s="132">
        <v>83</v>
      </c>
      <c r="C531" s="133" t="s">
        <v>124</v>
      </c>
      <c r="D531" s="134">
        <f t="shared" si="71"/>
        <v>0</v>
      </c>
      <c r="E531" s="145"/>
      <c r="F531" s="135" t="s">
        <v>487</v>
      </c>
      <c r="G531" s="135" t="s">
        <v>487</v>
      </c>
      <c r="H531" s="135" t="s">
        <v>487</v>
      </c>
      <c r="I531" s="135" t="s">
        <v>487</v>
      </c>
      <c r="J531" s="135" t="s">
        <v>487</v>
      </c>
      <c r="K531" s="145"/>
      <c r="L531" s="135" t="s">
        <v>487</v>
      </c>
      <c r="M531" s="135" t="s">
        <v>487</v>
      </c>
    </row>
    <row r="532" spans="1:13" s="136" customFormat="1" ht="12.75">
      <c r="B532" s="132">
        <v>89</v>
      </c>
      <c r="C532" s="133" t="s">
        <v>563</v>
      </c>
      <c r="D532" s="134">
        <f t="shared" si="71"/>
        <v>0</v>
      </c>
      <c r="E532" s="144"/>
      <c r="F532" s="135" t="s">
        <v>487</v>
      </c>
      <c r="G532" s="153" t="s">
        <v>487</v>
      </c>
      <c r="H532" s="156" t="s">
        <v>487</v>
      </c>
      <c r="I532" s="153" t="s">
        <v>487</v>
      </c>
      <c r="J532" s="153" t="s">
        <v>487</v>
      </c>
      <c r="K532" s="153" t="s">
        <v>487</v>
      </c>
      <c r="L532" s="153" t="s">
        <v>487</v>
      </c>
    </row>
    <row r="533" spans="1:13" s="136" customFormat="1" ht="12.75">
      <c r="B533" s="132">
        <v>98</v>
      </c>
      <c r="C533" s="133" t="s">
        <v>127</v>
      </c>
      <c r="D533" s="134">
        <f t="shared" si="71"/>
        <v>0</v>
      </c>
      <c r="E533" s="145"/>
      <c r="F533" s="135" t="s">
        <v>487</v>
      </c>
      <c r="G533" s="145"/>
      <c r="H533" s="145"/>
      <c r="I533" s="145"/>
      <c r="J533" s="145"/>
      <c r="K533" s="145"/>
      <c r="L533" s="145"/>
      <c r="M533" s="145"/>
    </row>
    <row r="534" spans="1:13" s="136" customFormat="1" ht="15">
      <c r="B534" s="132">
        <v>99</v>
      </c>
      <c r="C534" s="133" t="s">
        <v>442</v>
      </c>
      <c r="D534" s="119">
        <f>SUM(E534:F534)</f>
        <v>0</v>
      </c>
      <c r="E534" s="119"/>
      <c r="F534" s="119"/>
      <c r="G534" s="137" t="s">
        <v>487</v>
      </c>
      <c r="H534" s="137" t="s">
        <v>487</v>
      </c>
      <c r="I534" s="137" t="s">
        <v>487</v>
      </c>
      <c r="J534" s="137" t="s">
        <v>487</v>
      </c>
      <c r="K534" s="137" t="s">
        <v>487</v>
      </c>
      <c r="L534" s="137" t="s">
        <v>487</v>
      </c>
      <c r="M534" s="137" t="s">
        <v>487</v>
      </c>
    </row>
    <row r="535" spans="1:13" s="140" customFormat="1" ht="15">
      <c r="A535" s="136"/>
      <c r="B535" s="146"/>
      <c r="C535" s="122" t="s">
        <v>489</v>
      </c>
      <c r="D535" s="139">
        <f t="shared" ref="D535:M535" si="72">SUM(D528:D534)</f>
        <v>0</v>
      </c>
      <c r="E535" s="139">
        <f t="shared" si="72"/>
        <v>0</v>
      </c>
      <c r="F535" s="139">
        <f t="shared" si="72"/>
        <v>0</v>
      </c>
      <c r="G535" s="139">
        <f t="shared" si="72"/>
        <v>0</v>
      </c>
      <c r="H535" s="139">
        <f t="shared" si="72"/>
        <v>0</v>
      </c>
      <c r="I535" s="139">
        <f t="shared" si="72"/>
        <v>0</v>
      </c>
      <c r="J535" s="139">
        <f t="shared" si="72"/>
        <v>0</v>
      </c>
      <c r="K535" s="139">
        <f t="shared" si="72"/>
        <v>0</v>
      </c>
      <c r="L535" s="139">
        <f t="shared" si="72"/>
        <v>0</v>
      </c>
      <c r="M535" s="139">
        <f t="shared" si="72"/>
        <v>0</v>
      </c>
    </row>
    <row r="536" spans="1:13" s="136" customFormat="1" ht="12.75">
      <c r="A536" s="140"/>
      <c r="B536" s="132"/>
      <c r="C536" s="133"/>
      <c r="D536" s="133"/>
      <c r="E536" s="133"/>
      <c r="F536" s="133"/>
      <c r="G536" s="133"/>
      <c r="H536" s="133"/>
      <c r="I536" s="133"/>
      <c r="J536" s="133"/>
      <c r="K536" s="133"/>
      <c r="L536" s="133"/>
      <c r="M536" s="133"/>
    </row>
    <row r="537" spans="1:13" s="136" customFormat="1" ht="12.75">
      <c r="B537" s="132"/>
      <c r="C537" s="133"/>
      <c r="D537" s="133"/>
      <c r="E537" s="133"/>
      <c r="F537" s="133"/>
      <c r="G537" s="133"/>
      <c r="H537" s="133"/>
      <c r="I537" s="133"/>
      <c r="J537" s="133"/>
      <c r="K537" s="133"/>
      <c r="L537" s="133"/>
      <c r="M537" s="133"/>
    </row>
    <row r="538" spans="1:13" s="136" customFormat="1" ht="12.75">
      <c r="B538" s="149" t="s">
        <v>590</v>
      </c>
      <c r="C538" s="133"/>
      <c r="D538" s="133"/>
      <c r="E538" s="133"/>
      <c r="F538" s="133"/>
      <c r="G538" s="133"/>
      <c r="H538" s="133"/>
      <c r="I538" s="143" t="s">
        <v>444</v>
      </c>
      <c r="J538" s="133"/>
      <c r="K538" s="133"/>
      <c r="L538" s="133"/>
      <c r="M538" s="133"/>
    </row>
    <row r="539" spans="1:13" s="136" customFormat="1" ht="12.75">
      <c r="B539" s="132"/>
      <c r="C539" s="133"/>
      <c r="D539" s="133"/>
      <c r="E539" s="143" t="s">
        <v>471</v>
      </c>
      <c r="F539" s="143" t="s">
        <v>472</v>
      </c>
      <c r="G539" s="143" t="s">
        <v>473</v>
      </c>
      <c r="H539" s="143" t="s">
        <v>474</v>
      </c>
      <c r="I539" s="143" t="s">
        <v>475</v>
      </c>
      <c r="J539" s="129" t="s">
        <v>476</v>
      </c>
      <c r="K539" s="143" t="s">
        <v>477</v>
      </c>
      <c r="L539" s="133"/>
      <c r="M539" s="143" t="s">
        <v>478</v>
      </c>
    </row>
    <row r="540" spans="1:13" s="136" customFormat="1" ht="12.75">
      <c r="B540" s="132"/>
      <c r="C540" s="143" t="s">
        <v>479</v>
      </c>
      <c r="D540" s="143" t="s">
        <v>480</v>
      </c>
      <c r="E540" s="143" t="s">
        <v>481</v>
      </c>
      <c r="F540" s="143" t="s">
        <v>481</v>
      </c>
      <c r="G540" s="143" t="s">
        <v>482</v>
      </c>
      <c r="H540" s="143" t="s">
        <v>482</v>
      </c>
      <c r="I540" s="143" t="s">
        <v>483</v>
      </c>
      <c r="J540" s="129" t="s">
        <v>484</v>
      </c>
      <c r="K540" s="143" t="s">
        <v>485</v>
      </c>
      <c r="L540" s="143" t="s">
        <v>457</v>
      </c>
      <c r="M540" s="143" t="s">
        <v>486</v>
      </c>
    </row>
    <row r="541" spans="1:13" s="136" customFormat="1" ht="12.75">
      <c r="B541" s="132"/>
      <c r="C541" s="133"/>
      <c r="D541" s="133"/>
      <c r="E541" s="143" t="str">
        <f>"(0)"</f>
        <v>(0)</v>
      </c>
      <c r="F541" s="143" t="str">
        <f>"(1)"</f>
        <v>(1)</v>
      </c>
      <c r="G541" s="143" t="str">
        <f>"(2)"</f>
        <v>(2)</v>
      </c>
      <c r="H541" s="143" t="str">
        <f>"(3)"</f>
        <v>(3)</v>
      </c>
      <c r="I541" s="143" t="str">
        <f>"(4)"</f>
        <v>(4)</v>
      </c>
      <c r="J541" s="143" t="str">
        <f>"(5)"</f>
        <v>(5)</v>
      </c>
      <c r="K541" s="143" t="str">
        <f>"(7)"</f>
        <v>(7)</v>
      </c>
      <c r="L541" s="143" t="str">
        <f>"(8)"</f>
        <v>(8)</v>
      </c>
      <c r="M541" s="143" t="str">
        <f>"(9)"</f>
        <v>(9)</v>
      </c>
    </row>
    <row r="542" spans="1:13" s="136" customFormat="1" ht="12.75">
      <c r="B542" s="132">
        <v>21</v>
      </c>
      <c r="C542" s="133" t="s">
        <v>175</v>
      </c>
      <c r="D542" s="134">
        <f t="shared" ref="D542:D547" si="73">SUM(E542:M542)</f>
        <v>0</v>
      </c>
      <c r="E542" s="145"/>
      <c r="F542" s="135" t="s">
        <v>487</v>
      </c>
      <c r="G542" s="145"/>
      <c r="H542" s="145"/>
      <c r="I542" s="145"/>
      <c r="J542" s="145"/>
      <c r="K542" s="145"/>
      <c r="L542" s="145"/>
      <c r="M542" s="145"/>
    </row>
    <row r="543" spans="1:13" s="136" customFormat="1" ht="12.75">
      <c r="B543" s="132">
        <v>27</v>
      </c>
      <c r="C543" s="133" t="s">
        <v>182</v>
      </c>
      <c r="D543" s="134">
        <f t="shared" si="73"/>
        <v>0</v>
      </c>
      <c r="E543" s="145"/>
      <c r="F543" s="135" t="s">
        <v>487</v>
      </c>
      <c r="G543" s="145"/>
      <c r="H543" s="145"/>
      <c r="I543" s="145"/>
      <c r="J543" s="145"/>
      <c r="K543" s="145"/>
      <c r="L543" s="145"/>
      <c r="M543" s="145"/>
    </row>
    <row r="544" spans="1:13" s="136" customFormat="1" ht="12.75">
      <c r="B544" s="132">
        <v>60</v>
      </c>
      <c r="C544" s="133" t="s">
        <v>190</v>
      </c>
      <c r="D544" s="134">
        <f t="shared" si="73"/>
        <v>0</v>
      </c>
      <c r="E544" s="145"/>
      <c r="F544" s="135" t="s">
        <v>487</v>
      </c>
      <c r="G544" s="145"/>
      <c r="H544" s="145"/>
      <c r="I544" s="145"/>
      <c r="J544" s="145"/>
      <c r="K544" s="145"/>
      <c r="L544" s="145"/>
      <c r="M544" s="145"/>
    </row>
    <row r="545" spans="1:13" s="136" customFormat="1" ht="12.75">
      <c r="B545" s="132">
        <v>83</v>
      </c>
      <c r="C545" s="133" t="s">
        <v>124</v>
      </c>
      <c r="D545" s="134">
        <f t="shared" si="73"/>
        <v>0</v>
      </c>
      <c r="E545" s="145"/>
      <c r="F545" s="135" t="s">
        <v>487</v>
      </c>
      <c r="G545" s="135" t="s">
        <v>487</v>
      </c>
      <c r="H545" s="135" t="s">
        <v>487</v>
      </c>
      <c r="I545" s="135" t="s">
        <v>487</v>
      </c>
      <c r="J545" s="135" t="s">
        <v>487</v>
      </c>
      <c r="K545" s="145"/>
      <c r="L545" s="135" t="s">
        <v>487</v>
      </c>
      <c r="M545" s="135" t="s">
        <v>487</v>
      </c>
    </row>
    <row r="546" spans="1:13" s="136" customFormat="1" ht="12.75">
      <c r="B546" s="132">
        <v>89</v>
      </c>
      <c r="C546" s="133" t="s">
        <v>563</v>
      </c>
      <c r="D546" s="134">
        <f t="shared" si="73"/>
        <v>0</v>
      </c>
      <c r="E546" s="144"/>
      <c r="F546" s="135" t="s">
        <v>487</v>
      </c>
      <c r="G546" s="153" t="s">
        <v>487</v>
      </c>
      <c r="H546" s="156" t="s">
        <v>487</v>
      </c>
      <c r="I546" s="153" t="s">
        <v>487</v>
      </c>
      <c r="J546" s="153" t="s">
        <v>487</v>
      </c>
      <c r="K546" s="153" t="s">
        <v>487</v>
      </c>
      <c r="L546" s="153" t="s">
        <v>487</v>
      </c>
    </row>
    <row r="547" spans="1:13" s="136" customFormat="1" ht="12.75">
      <c r="B547" s="132">
        <v>98</v>
      </c>
      <c r="C547" s="133" t="s">
        <v>127</v>
      </c>
      <c r="D547" s="134">
        <f t="shared" si="73"/>
        <v>0</v>
      </c>
      <c r="E547" s="145"/>
      <c r="F547" s="135" t="s">
        <v>487</v>
      </c>
      <c r="G547" s="145"/>
      <c r="H547" s="145"/>
      <c r="I547" s="145"/>
      <c r="J547" s="145"/>
      <c r="K547" s="145"/>
      <c r="L547" s="145"/>
      <c r="M547" s="145"/>
    </row>
    <row r="548" spans="1:13" s="136" customFormat="1" ht="15">
      <c r="B548" s="132">
        <v>99</v>
      </c>
      <c r="C548" s="133" t="s">
        <v>442</v>
      </c>
      <c r="D548" s="119">
        <f>SUM(E548:F548)</f>
        <v>0</v>
      </c>
      <c r="E548" s="119"/>
      <c r="F548" s="119"/>
      <c r="G548" s="137" t="s">
        <v>487</v>
      </c>
      <c r="H548" s="137" t="s">
        <v>487</v>
      </c>
      <c r="I548" s="137" t="s">
        <v>487</v>
      </c>
      <c r="J548" s="137" t="s">
        <v>487</v>
      </c>
      <c r="K548" s="137" t="s">
        <v>487</v>
      </c>
      <c r="L548" s="137" t="s">
        <v>487</v>
      </c>
      <c r="M548" s="137" t="s">
        <v>487</v>
      </c>
    </row>
    <row r="549" spans="1:13" s="140" customFormat="1" ht="15">
      <c r="A549" s="136"/>
      <c r="B549" s="146"/>
      <c r="C549" s="122" t="s">
        <v>489</v>
      </c>
      <c r="D549" s="139">
        <f t="shared" ref="D549:M549" si="74">SUM(D542:D548)</f>
        <v>0</v>
      </c>
      <c r="E549" s="139">
        <f t="shared" si="74"/>
        <v>0</v>
      </c>
      <c r="F549" s="139">
        <f t="shared" si="74"/>
        <v>0</v>
      </c>
      <c r="G549" s="139">
        <f t="shared" si="74"/>
        <v>0</v>
      </c>
      <c r="H549" s="139">
        <f t="shared" si="74"/>
        <v>0</v>
      </c>
      <c r="I549" s="139">
        <f t="shared" si="74"/>
        <v>0</v>
      </c>
      <c r="J549" s="139">
        <f t="shared" si="74"/>
        <v>0</v>
      </c>
      <c r="K549" s="139">
        <f t="shared" si="74"/>
        <v>0</v>
      </c>
      <c r="L549" s="139">
        <f t="shared" si="74"/>
        <v>0</v>
      </c>
      <c r="M549" s="139">
        <f t="shared" si="74"/>
        <v>0</v>
      </c>
    </row>
    <row r="550" spans="1:13" s="136" customFormat="1" ht="12.75">
      <c r="A550" s="140"/>
      <c r="B550" s="132"/>
      <c r="C550" s="133"/>
      <c r="D550" s="133"/>
      <c r="E550" s="133"/>
      <c r="F550" s="133"/>
      <c r="G550" s="133"/>
      <c r="H550" s="133"/>
      <c r="I550" s="133"/>
      <c r="J550" s="133"/>
      <c r="K550" s="133"/>
      <c r="L550" s="133"/>
      <c r="M550" s="133"/>
    </row>
    <row r="551" spans="1:13" s="136" customFormat="1" ht="12.75">
      <c r="B551" s="132"/>
      <c r="C551" s="133"/>
      <c r="D551" s="133"/>
      <c r="E551" s="133"/>
      <c r="F551" s="133"/>
      <c r="G551" s="133"/>
      <c r="H551" s="133"/>
      <c r="I551" s="133"/>
      <c r="J551" s="133"/>
      <c r="K551" s="133"/>
      <c r="L551" s="133"/>
      <c r="M551" s="133"/>
    </row>
    <row r="552" spans="1:13" s="136" customFormat="1" ht="12.75">
      <c r="B552" s="149" t="s">
        <v>591</v>
      </c>
      <c r="C552" s="133"/>
      <c r="D552" s="133"/>
      <c r="E552" s="133"/>
      <c r="F552" s="133"/>
      <c r="G552" s="133"/>
      <c r="H552" s="133"/>
      <c r="I552" s="143" t="s">
        <v>444</v>
      </c>
      <c r="J552" s="133"/>
      <c r="K552" s="133"/>
      <c r="L552" s="133"/>
      <c r="M552" s="133"/>
    </row>
    <row r="553" spans="1:13" s="136" customFormat="1" ht="12.75">
      <c r="B553" s="132"/>
      <c r="C553" s="133"/>
      <c r="D553" s="133"/>
      <c r="E553" s="143" t="s">
        <v>471</v>
      </c>
      <c r="F553" s="143" t="s">
        <v>472</v>
      </c>
      <c r="G553" s="143" t="s">
        <v>473</v>
      </c>
      <c r="H553" s="143" t="s">
        <v>474</v>
      </c>
      <c r="I553" s="143" t="s">
        <v>475</v>
      </c>
      <c r="J553" s="129" t="s">
        <v>476</v>
      </c>
      <c r="K553" s="143" t="s">
        <v>477</v>
      </c>
      <c r="L553" s="133"/>
      <c r="M553" s="143" t="s">
        <v>478</v>
      </c>
    </row>
    <row r="554" spans="1:13" s="136" customFormat="1" ht="12.75">
      <c r="B554" s="132"/>
      <c r="C554" s="143" t="s">
        <v>479</v>
      </c>
      <c r="D554" s="143" t="s">
        <v>480</v>
      </c>
      <c r="E554" s="143" t="s">
        <v>481</v>
      </c>
      <c r="F554" s="143" t="s">
        <v>481</v>
      </c>
      <c r="G554" s="143" t="s">
        <v>482</v>
      </c>
      <c r="H554" s="143" t="s">
        <v>482</v>
      </c>
      <c r="I554" s="143" t="s">
        <v>483</v>
      </c>
      <c r="J554" s="129" t="s">
        <v>484</v>
      </c>
      <c r="K554" s="143" t="s">
        <v>485</v>
      </c>
      <c r="L554" s="143" t="s">
        <v>457</v>
      </c>
      <c r="M554" s="143" t="s">
        <v>486</v>
      </c>
    </row>
    <row r="555" spans="1:13" s="136" customFormat="1" ht="12.75">
      <c r="B555" s="132"/>
      <c r="C555" s="133"/>
      <c r="D555" s="133"/>
      <c r="E555" s="143" t="str">
        <f>"(0)"</f>
        <v>(0)</v>
      </c>
      <c r="F555" s="143" t="str">
        <f>"(1)"</f>
        <v>(1)</v>
      </c>
      <c r="G555" s="143" t="str">
        <f>"(2)"</f>
        <v>(2)</v>
      </c>
      <c r="H555" s="143" t="str">
        <f>"(3)"</f>
        <v>(3)</v>
      </c>
      <c r="I555" s="143" t="str">
        <f>"(4)"</f>
        <v>(4)</v>
      </c>
      <c r="J555" s="143" t="str">
        <f>"(5)"</f>
        <v>(5)</v>
      </c>
      <c r="K555" s="143" t="str">
        <f>"(7)"</f>
        <v>(7)</v>
      </c>
      <c r="L555" s="143" t="str">
        <f>"(8)"</f>
        <v>(8)</v>
      </c>
      <c r="M555" s="143" t="str">
        <f>"(9)"</f>
        <v>(9)</v>
      </c>
    </row>
    <row r="556" spans="1:13" s="136" customFormat="1" ht="12.75">
      <c r="B556" s="132">
        <v>21</v>
      </c>
      <c r="C556" s="133" t="s">
        <v>175</v>
      </c>
      <c r="D556" s="134">
        <f t="shared" ref="D556:D562" si="75">SUM(E556:M556)</f>
        <v>18478.410000000003</v>
      </c>
      <c r="E556" s="145">
        <v>2674.68</v>
      </c>
      <c r="F556" s="135" t="s">
        <v>487</v>
      </c>
      <c r="G556" s="145"/>
      <c r="H556" s="145">
        <v>10705.4</v>
      </c>
      <c r="I556" s="145">
        <v>4011.48</v>
      </c>
      <c r="J556" s="145">
        <v>388.54</v>
      </c>
      <c r="K556" s="145">
        <v>168.11</v>
      </c>
      <c r="L556" s="145">
        <v>530.20000000000005</v>
      </c>
      <c r="M556" s="145"/>
    </row>
    <row r="557" spans="1:13" s="136" customFormat="1" ht="12.75">
      <c r="B557" s="132">
        <v>26</v>
      </c>
      <c r="C557" s="133" t="s">
        <v>702</v>
      </c>
      <c r="D557" s="134">
        <f t="shared" si="75"/>
        <v>0</v>
      </c>
      <c r="E557" s="145"/>
      <c r="F557" s="135" t="s">
        <v>487</v>
      </c>
      <c r="G557" s="145"/>
      <c r="H557" s="145"/>
      <c r="I557" s="145"/>
      <c r="J557" s="145"/>
      <c r="K557" s="145"/>
      <c r="L557" s="145"/>
      <c r="M557" s="145"/>
    </row>
    <row r="558" spans="1:13" s="136" customFormat="1" ht="12.75">
      <c r="B558" s="132">
        <v>27</v>
      </c>
      <c r="C558" s="133" t="s">
        <v>182</v>
      </c>
      <c r="D558" s="134">
        <f t="shared" si="75"/>
        <v>131922.89000000001</v>
      </c>
      <c r="E558" s="145"/>
      <c r="F558" s="135" t="s">
        <v>487</v>
      </c>
      <c r="G558" s="145">
        <v>92178.99</v>
      </c>
      <c r="H558" s="145"/>
      <c r="I558" s="145">
        <v>39743.9</v>
      </c>
      <c r="J558" s="145"/>
      <c r="K558" s="145"/>
      <c r="L558" s="145"/>
      <c r="M558" s="145"/>
    </row>
    <row r="559" spans="1:13" s="136" customFormat="1" ht="12.75">
      <c r="B559" s="132">
        <v>60</v>
      </c>
      <c r="C559" s="133" t="s">
        <v>190</v>
      </c>
      <c r="D559" s="134">
        <f t="shared" si="75"/>
        <v>0</v>
      </c>
      <c r="E559" s="145"/>
      <c r="F559" s="135" t="s">
        <v>487</v>
      </c>
      <c r="G559" s="145"/>
      <c r="H559" s="145"/>
      <c r="I559" s="145"/>
      <c r="J559" s="145"/>
      <c r="K559" s="145"/>
      <c r="L559" s="145"/>
      <c r="M559" s="145"/>
    </row>
    <row r="560" spans="1:13" s="136" customFormat="1" ht="12.75">
      <c r="B560" s="132">
        <v>83</v>
      </c>
      <c r="C560" s="133" t="s">
        <v>124</v>
      </c>
      <c r="D560" s="134">
        <f t="shared" si="75"/>
        <v>0</v>
      </c>
      <c r="E560" s="145"/>
      <c r="F560" s="135" t="s">
        <v>487</v>
      </c>
      <c r="G560" s="135" t="s">
        <v>487</v>
      </c>
      <c r="H560" s="135" t="s">
        <v>487</v>
      </c>
      <c r="I560" s="135" t="s">
        <v>487</v>
      </c>
      <c r="J560" s="135" t="s">
        <v>487</v>
      </c>
      <c r="K560" s="145"/>
      <c r="L560" s="135" t="s">
        <v>487</v>
      </c>
      <c r="M560" s="135" t="s">
        <v>487</v>
      </c>
    </row>
    <row r="561" spans="1:13" s="136" customFormat="1" ht="12.75">
      <c r="B561" s="132">
        <v>89</v>
      </c>
      <c r="C561" s="133" t="s">
        <v>563</v>
      </c>
      <c r="D561" s="134">
        <f t="shared" si="75"/>
        <v>0</v>
      </c>
      <c r="E561" s="144"/>
      <c r="F561" s="135" t="s">
        <v>487</v>
      </c>
      <c r="G561" s="153" t="s">
        <v>487</v>
      </c>
      <c r="H561" s="156" t="s">
        <v>487</v>
      </c>
      <c r="I561" s="153" t="s">
        <v>487</v>
      </c>
      <c r="J561" s="153" t="s">
        <v>487</v>
      </c>
      <c r="K561" s="153" t="s">
        <v>487</v>
      </c>
      <c r="L561" s="153" t="s">
        <v>487</v>
      </c>
    </row>
    <row r="562" spans="1:13" s="136" customFormat="1" ht="12.75">
      <c r="B562" s="132">
        <v>98</v>
      </c>
      <c r="C562" s="133" t="s">
        <v>127</v>
      </c>
      <c r="D562" s="134">
        <f t="shared" si="75"/>
        <v>173089.27</v>
      </c>
      <c r="E562" s="145">
        <v>7060.22</v>
      </c>
      <c r="F562" s="135" t="s">
        <v>487</v>
      </c>
      <c r="G562" s="145"/>
      <c r="H562" s="145">
        <v>102931.65</v>
      </c>
      <c r="I562" s="145">
        <v>50726.28</v>
      </c>
      <c r="J562" s="145">
        <v>3409.23</v>
      </c>
      <c r="K562" s="145">
        <v>550.33000000000004</v>
      </c>
      <c r="L562" s="145">
        <v>8411.56</v>
      </c>
      <c r="M562" s="145"/>
    </row>
    <row r="563" spans="1:13" s="136" customFormat="1" ht="15">
      <c r="B563" s="132">
        <v>99</v>
      </c>
      <c r="C563" s="133" t="s">
        <v>442</v>
      </c>
      <c r="D563" s="119">
        <f>SUM(E563:F563)</f>
        <v>0</v>
      </c>
      <c r="E563" s="119"/>
      <c r="F563" s="119"/>
      <c r="G563" s="137" t="s">
        <v>487</v>
      </c>
      <c r="H563" s="137" t="s">
        <v>487</v>
      </c>
      <c r="I563" s="137" t="s">
        <v>487</v>
      </c>
      <c r="J563" s="137" t="s">
        <v>487</v>
      </c>
      <c r="K563" s="137" t="s">
        <v>487</v>
      </c>
      <c r="L563" s="137" t="s">
        <v>487</v>
      </c>
      <c r="M563" s="137" t="s">
        <v>487</v>
      </c>
    </row>
    <row r="564" spans="1:13" s="140" customFormat="1" ht="15">
      <c r="A564" s="136"/>
      <c r="B564" s="146"/>
      <c r="C564" s="122" t="s">
        <v>489</v>
      </c>
      <c r="D564" s="139">
        <f t="shared" ref="D564:M564" si="76">SUM(D556:D563)</f>
        <v>323490.57</v>
      </c>
      <c r="E564" s="139">
        <f t="shared" si="76"/>
        <v>9734.9</v>
      </c>
      <c r="F564" s="139">
        <f t="shared" si="76"/>
        <v>0</v>
      </c>
      <c r="G564" s="139">
        <f t="shared" si="76"/>
        <v>92178.99</v>
      </c>
      <c r="H564" s="139">
        <f t="shared" si="76"/>
        <v>113637.04999999999</v>
      </c>
      <c r="I564" s="139">
        <f t="shared" si="76"/>
        <v>94481.66</v>
      </c>
      <c r="J564" s="139">
        <f t="shared" si="76"/>
        <v>3797.77</v>
      </c>
      <c r="K564" s="139">
        <f t="shared" si="76"/>
        <v>718.44</v>
      </c>
      <c r="L564" s="139">
        <f t="shared" si="76"/>
        <v>8941.76</v>
      </c>
      <c r="M564" s="139">
        <f t="shared" si="76"/>
        <v>0</v>
      </c>
    </row>
    <row r="565" spans="1:13" s="136" customFormat="1" ht="12.75">
      <c r="A565" s="140"/>
      <c r="B565" s="132"/>
      <c r="C565" s="133"/>
      <c r="D565" s="133"/>
      <c r="E565" s="133"/>
      <c r="F565" s="133"/>
      <c r="G565" s="133"/>
      <c r="H565" s="133"/>
      <c r="I565" s="133"/>
      <c r="J565" s="133"/>
      <c r="K565" s="133"/>
      <c r="L565" s="133"/>
      <c r="M565" s="133"/>
    </row>
    <row r="566" spans="1:13" s="136" customFormat="1" ht="12.75">
      <c r="B566" s="132"/>
      <c r="C566" s="133"/>
      <c r="D566" s="133"/>
      <c r="E566" s="133"/>
      <c r="F566" s="133"/>
      <c r="G566" s="133"/>
      <c r="H566" s="133"/>
      <c r="I566" s="133"/>
      <c r="J566" s="133"/>
      <c r="K566" s="133"/>
      <c r="L566" s="133"/>
      <c r="M566" s="133"/>
    </row>
    <row r="567" spans="1:13" s="136" customFormat="1" ht="12.75">
      <c r="B567" s="149" t="s">
        <v>574</v>
      </c>
      <c r="C567" s="133"/>
      <c r="D567" s="133"/>
      <c r="E567" s="133"/>
      <c r="F567" s="133"/>
      <c r="G567" s="133"/>
      <c r="H567" s="133"/>
      <c r="I567" s="143" t="s">
        <v>444</v>
      </c>
      <c r="J567" s="133"/>
      <c r="K567" s="133"/>
      <c r="L567" s="133"/>
      <c r="M567" s="133"/>
    </row>
    <row r="568" spans="1:13" s="136" customFormat="1" ht="12.75">
      <c r="B568" s="132"/>
      <c r="C568" s="133"/>
      <c r="D568" s="133"/>
      <c r="E568" s="143" t="s">
        <v>471</v>
      </c>
      <c r="F568" s="143" t="s">
        <v>472</v>
      </c>
      <c r="G568" s="143" t="s">
        <v>473</v>
      </c>
      <c r="H568" s="143" t="s">
        <v>474</v>
      </c>
      <c r="I568" s="143" t="s">
        <v>475</v>
      </c>
      <c r="J568" s="129" t="s">
        <v>476</v>
      </c>
      <c r="K568" s="143" t="s">
        <v>477</v>
      </c>
      <c r="L568" s="133"/>
      <c r="M568" s="143" t="s">
        <v>478</v>
      </c>
    </row>
    <row r="569" spans="1:13" s="136" customFormat="1" ht="12.75">
      <c r="B569" s="132"/>
      <c r="C569" s="143" t="s">
        <v>479</v>
      </c>
      <c r="D569" s="143" t="s">
        <v>480</v>
      </c>
      <c r="E569" s="143" t="s">
        <v>481</v>
      </c>
      <c r="F569" s="143" t="s">
        <v>481</v>
      </c>
      <c r="G569" s="143" t="s">
        <v>482</v>
      </c>
      <c r="H569" s="143" t="s">
        <v>482</v>
      </c>
      <c r="I569" s="143" t="s">
        <v>483</v>
      </c>
      <c r="J569" s="129" t="s">
        <v>484</v>
      </c>
      <c r="K569" s="143" t="s">
        <v>485</v>
      </c>
      <c r="L569" s="143" t="s">
        <v>457</v>
      </c>
      <c r="M569" s="143" t="s">
        <v>486</v>
      </c>
    </row>
    <row r="570" spans="1:13" s="136" customFormat="1" ht="12.75">
      <c r="B570" s="132"/>
      <c r="C570" s="133"/>
      <c r="D570" s="133"/>
      <c r="E570" s="143" t="str">
        <f>"(0)"</f>
        <v>(0)</v>
      </c>
      <c r="F570" s="143" t="str">
        <f>"(1)"</f>
        <v>(1)</v>
      </c>
      <c r="G570" s="143" t="str">
        <f>"(2)"</f>
        <v>(2)</v>
      </c>
      <c r="H570" s="143" t="str">
        <f>"(3)"</f>
        <v>(3)</v>
      </c>
      <c r="I570" s="143" t="str">
        <f>"(4)"</f>
        <v>(4)</v>
      </c>
      <c r="J570" s="143" t="str">
        <f>"(5)"</f>
        <v>(5)</v>
      </c>
      <c r="K570" s="143" t="str">
        <f>"(7)"</f>
        <v>(7)</v>
      </c>
      <c r="L570" s="143" t="str">
        <f>"(8)"</f>
        <v>(8)</v>
      </c>
      <c r="M570" s="143" t="str">
        <f>"(9)"</f>
        <v>(9)</v>
      </c>
    </row>
    <row r="571" spans="1:13" s="136" customFormat="1" ht="12.75">
      <c r="B571" s="132">
        <v>21</v>
      </c>
      <c r="C571" s="133" t="s">
        <v>175</v>
      </c>
      <c r="D571" s="134">
        <f t="shared" ref="D571:D574" si="77">SUM(E571:M571)</f>
        <v>0</v>
      </c>
      <c r="E571" s="145"/>
      <c r="F571" s="135" t="s">
        <v>487</v>
      </c>
      <c r="G571" s="145"/>
      <c r="H571" s="145"/>
      <c r="I571" s="145"/>
      <c r="J571" s="145"/>
      <c r="K571" s="145"/>
      <c r="L571" s="145"/>
      <c r="M571" s="145"/>
    </row>
    <row r="572" spans="1:13" s="136" customFormat="1" ht="12.75">
      <c r="B572" s="132">
        <v>22</v>
      </c>
      <c r="C572" s="133" t="s">
        <v>179</v>
      </c>
      <c r="D572" s="134">
        <f t="shared" si="77"/>
        <v>0</v>
      </c>
      <c r="E572" s="145"/>
      <c r="F572" s="135" t="s">
        <v>487</v>
      </c>
      <c r="G572" s="145"/>
      <c r="H572" s="145"/>
      <c r="I572" s="145"/>
      <c r="J572" s="145"/>
      <c r="K572" s="145"/>
      <c r="L572" s="145"/>
      <c r="M572" s="145"/>
    </row>
    <row r="573" spans="1:13" s="136" customFormat="1" ht="12.75">
      <c r="B573" s="132">
        <v>27</v>
      </c>
      <c r="C573" s="133" t="s">
        <v>182</v>
      </c>
      <c r="D573" s="134">
        <f t="shared" si="77"/>
        <v>0</v>
      </c>
      <c r="E573" s="145"/>
      <c r="F573" s="135" t="s">
        <v>487</v>
      </c>
      <c r="G573" s="145"/>
      <c r="H573" s="145"/>
      <c r="I573" s="145"/>
      <c r="J573" s="145"/>
      <c r="K573" s="145"/>
      <c r="L573" s="145"/>
      <c r="M573" s="145"/>
    </row>
    <row r="574" spans="1:13" s="136" customFormat="1" ht="15">
      <c r="B574" s="132">
        <v>98</v>
      </c>
      <c r="C574" s="133" t="s">
        <v>127</v>
      </c>
      <c r="D574" s="119">
        <f t="shared" si="77"/>
        <v>0</v>
      </c>
      <c r="E574" s="159"/>
      <c r="F574" s="137" t="s">
        <v>487</v>
      </c>
      <c r="G574" s="159"/>
      <c r="H574" s="159"/>
      <c r="I574" s="159"/>
      <c r="J574" s="159"/>
      <c r="K574" s="159"/>
      <c r="L574" s="159"/>
      <c r="M574" s="159"/>
    </row>
    <row r="575" spans="1:13" s="136" customFormat="1" ht="15">
      <c r="B575" s="146"/>
      <c r="C575" s="122" t="s">
        <v>489</v>
      </c>
      <c r="D575" s="139">
        <f t="shared" ref="D575:M575" si="78">SUM(D571:D574)</f>
        <v>0</v>
      </c>
      <c r="E575" s="139">
        <f t="shared" si="78"/>
        <v>0</v>
      </c>
      <c r="F575" s="139">
        <f t="shared" si="78"/>
        <v>0</v>
      </c>
      <c r="G575" s="139">
        <f t="shared" si="78"/>
        <v>0</v>
      </c>
      <c r="H575" s="139">
        <f t="shared" si="78"/>
        <v>0</v>
      </c>
      <c r="I575" s="139">
        <f t="shared" si="78"/>
        <v>0</v>
      </c>
      <c r="J575" s="139">
        <f t="shared" si="78"/>
        <v>0</v>
      </c>
      <c r="K575" s="139">
        <f t="shared" si="78"/>
        <v>0</v>
      </c>
      <c r="L575" s="139">
        <f t="shared" si="78"/>
        <v>0</v>
      </c>
      <c r="M575" s="139">
        <f t="shared" si="78"/>
        <v>0</v>
      </c>
    </row>
    <row r="576" spans="1:13" s="136" customFormat="1" ht="12.75">
      <c r="B576" s="151"/>
      <c r="C576" s="133"/>
      <c r="D576" s="133"/>
      <c r="E576" s="133"/>
      <c r="F576" s="133"/>
      <c r="G576" s="133"/>
      <c r="H576" s="133"/>
      <c r="I576" s="133"/>
      <c r="J576" s="133"/>
      <c r="K576" s="133"/>
      <c r="L576" s="133"/>
      <c r="M576" s="133"/>
    </row>
    <row r="577" spans="1:13" s="136" customFormat="1" ht="12.75">
      <c r="B577" s="151"/>
      <c r="C577" s="133"/>
      <c r="D577" s="133"/>
      <c r="E577" s="133"/>
      <c r="F577" s="133"/>
      <c r="G577" s="133"/>
      <c r="H577" s="133"/>
      <c r="I577" s="133"/>
      <c r="J577" s="133"/>
      <c r="K577" s="133"/>
      <c r="L577" s="133"/>
      <c r="M577" s="133"/>
    </row>
    <row r="578" spans="1:13" s="136" customFormat="1" ht="12.75">
      <c r="B578" s="149" t="s">
        <v>520</v>
      </c>
      <c r="C578" s="133"/>
      <c r="D578" s="133"/>
      <c r="E578" s="133"/>
      <c r="F578" s="133"/>
      <c r="G578" s="133"/>
      <c r="H578" s="133"/>
      <c r="I578" s="143" t="s">
        <v>444</v>
      </c>
      <c r="J578" s="133"/>
      <c r="K578" s="133"/>
      <c r="L578" s="133"/>
      <c r="M578" s="133"/>
    </row>
    <row r="579" spans="1:13" s="136" customFormat="1" ht="12.75">
      <c r="B579" s="132"/>
      <c r="C579" s="133"/>
      <c r="D579" s="133"/>
      <c r="E579" s="143" t="s">
        <v>471</v>
      </c>
      <c r="F579" s="143" t="s">
        <v>472</v>
      </c>
      <c r="G579" s="143" t="s">
        <v>473</v>
      </c>
      <c r="H579" s="143" t="s">
        <v>474</v>
      </c>
      <c r="I579" s="143" t="s">
        <v>475</v>
      </c>
      <c r="J579" s="129" t="s">
        <v>476</v>
      </c>
      <c r="K579" s="143" t="s">
        <v>477</v>
      </c>
      <c r="L579" s="133"/>
      <c r="M579" s="143" t="s">
        <v>478</v>
      </c>
    </row>
    <row r="580" spans="1:13" s="136" customFormat="1" ht="12.75">
      <c r="B580" s="132"/>
      <c r="C580" s="143" t="s">
        <v>479</v>
      </c>
      <c r="D580" s="143" t="s">
        <v>480</v>
      </c>
      <c r="E580" s="143" t="s">
        <v>481</v>
      </c>
      <c r="F580" s="143" t="s">
        <v>481</v>
      </c>
      <c r="G580" s="143" t="s">
        <v>482</v>
      </c>
      <c r="H580" s="143" t="s">
        <v>482</v>
      </c>
      <c r="I580" s="143" t="s">
        <v>483</v>
      </c>
      <c r="J580" s="129" t="s">
        <v>484</v>
      </c>
      <c r="K580" s="143" t="s">
        <v>485</v>
      </c>
      <c r="L580" s="143" t="s">
        <v>457</v>
      </c>
      <c r="M580" s="143" t="s">
        <v>486</v>
      </c>
    </row>
    <row r="581" spans="1:13" s="136" customFormat="1" ht="12.75">
      <c r="B581" s="132"/>
      <c r="C581" s="133"/>
      <c r="D581" s="133"/>
      <c r="E581" s="143" t="str">
        <f>"(0)"</f>
        <v>(0)</v>
      </c>
      <c r="F581" s="143" t="str">
        <f>"(1)"</f>
        <v>(1)</v>
      </c>
      <c r="G581" s="143" t="str">
        <f>"(2)"</f>
        <v>(2)</v>
      </c>
      <c r="H581" s="143" t="str">
        <f>"(3)"</f>
        <v>(3)</v>
      </c>
      <c r="I581" s="143" t="str">
        <f>"(4)"</f>
        <v>(4)</v>
      </c>
      <c r="J581" s="143" t="str">
        <f>"(5)"</f>
        <v>(5)</v>
      </c>
      <c r="K581" s="143" t="str">
        <f>"(7)"</f>
        <v>(7)</v>
      </c>
      <c r="L581" s="143" t="str">
        <f>"(8)"</f>
        <v>(8)</v>
      </c>
      <c r="M581" s="143" t="str">
        <f>"(9)"</f>
        <v>(9)</v>
      </c>
    </row>
    <row r="582" spans="1:13" s="136" customFormat="1" ht="12.75">
      <c r="B582" s="132">
        <v>21</v>
      </c>
      <c r="C582" s="133" t="s">
        <v>175</v>
      </c>
      <c r="D582" s="134">
        <f t="shared" ref="D582:D587" si="79">SUM(E582:M582)</f>
        <v>24325.86</v>
      </c>
      <c r="E582" s="145">
        <v>245.2</v>
      </c>
      <c r="F582" s="135" t="s">
        <v>487</v>
      </c>
      <c r="G582" s="145">
        <v>10385.08</v>
      </c>
      <c r="H582" s="145">
        <v>842.96</v>
      </c>
      <c r="I582" s="145">
        <v>4652.3100000000004</v>
      </c>
      <c r="J582" s="145">
        <v>318.01</v>
      </c>
      <c r="K582" s="145">
        <v>7882.3</v>
      </c>
      <c r="L582" s="145"/>
      <c r="M582" s="145"/>
    </row>
    <row r="583" spans="1:13" s="136" customFormat="1" ht="12.75">
      <c r="B583" s="132">
        <v>27</v>
      </c>
      <c r="C583" s="133" t="s">
        <v>182</v>
      </c>
      <c r="D583" s="134">
        <f t="shared" si="79"/>
        <v>13572.42</v>
      </c>
      <c r="E583" s="145"/>
      <c r="F583" s="135" t="s">
        <v>487</v>
      </c>
      <c r="G583" s="145">
        <v>10794</v>
      </c>
      <c r="H583" s="145"/>
      <c r="I583" s="145">
        <v>2778.42</v>
      </c>
      <c r="J583" s="145"/>
      <c r="K583" s="145"/>
      <c r="L583" s="145"/>
      <c r="M583" s="145"/>
    </row>
    <row r="584" spans="1:13" s="136" customFormat="1" ht="12.75">
      <c r="B584" s="132">
        <v>60</v>
      </c>
      <c r="C584" s="133" t="s">
        <v>190</v>
      </c>
      <c r="D584" s="134">
        <f t="shared" si="79"/>
        <v>0</v>
      </c>
      <c r="E584" s="145"/>
      <c r="F584" s="135" t="s">
        <v>487</v>
      </c>
      <c r="G584" s="145"/>
      <c r="H584" s="145"/>
      <c r="I584" s="145"/>
      <c r="J584" s="145"/>
      <c r="K584" s="145"/>
      <c r="L584" s="145"/>
      <c r="M584" s="145"/>
    </row>
    <row r="585" spans="1:13" s="136" customFormat="1" ht="12.75">
      <c r="B585" s="132">
        <v>83</v>
      </c>
      <c r="C585" s="133" t="s">
        <v>124</v>
      </c>
      <c r="D585" s="134">
        <f t="shared" si="79"/>
        <v>0</v>
      </c>
      <c r="E585" s="145"/>
      <c r="F585" s="135" t="s">
        <v>487</v>
      </c>
      <c r="G585" s="135" t="s">
        <v>487</v>
      </c>
      <c r="H585" s="135" t="s">
        <v>487</v>
      </c>
      <c r="I585" s="135" t="s">
        <v>487</v>
      </c>
      <c r="J585" s="135" t="s">
        <v>487</v>
      </c>
      <c r="K585" s="145"/>
      <c r="L585" s="135" t="s">
        <v>487</v>
      </c>
      <c r="M585" s="135" t="s">
        <v>487</v>
      </c>
    </row>
    <row r="586" spans="1:13" s="136" customFormat="1" ht="12.75">
      <c r="B586" s="132">
        <v>89</v>
      </c>
      <c r="C586" s="133" t="s">
        <v>563</v>
      </c>
      <c r="D586" s="134">
        <f t="shared" si="79"/>
        <v>0</v>
      </c>
      <c r="E586" s="144"/>
      <c r="F586" s="135" t="s">
        <v>487</v>
      </c>
      <c r="G586" s="153" t="s">
        <v>487</v>
      </c>
      <c r="H586" s="156" t="s">
        <v>487</v>
      </c>
      <c r="I586" s="153" t="s">
        <v>487</v>
      </c>
      <c r="J586" s="153" t="s">
        <v>487</v>
      </c>
      <c r="K586" s="153" t="s">
        <v>487</v>
      </c>
      <c r="L586" s="153" t="s">
        <v>487</v>
      </c>
    </row>
    <row r="587" spans="1:13" s="136" customFormat="1" ht="12.75">
      <c r="B587" s="132">
        <v>98</v>
      </c>
      <c r="C587" s="133" t="s">
        <v>127</v>
      </c>
      <c r="D587" s="134">
        <f t="shared" si="79"/>
        <v>270532.32999999996</v>
      </c>
      <c r="E587" s="145">
        <v>6281.62</v>
      </c>
      <c r="F587" s="135" t="s">
        <v>487</v>
      </c>
      <c r="G587" s="145"/>
      <c r="H587" s="145">
        <v>72324.81</v>
      </c>
      <c r="I587" s="145">
        <v>34780.31</v>
      </c>
      <c r="J587" s="145">
        <v>1942.7</v>
      </c>
      <c r="K587" s="145">
        <v>152774.1</v>
      </c>
      <c r="L587" s="145">
        <v>2428.79</v>
      </c>
      <c r="M587" s="145"/>
    </row>
    <row r="588" spans="1:13" s="136" customFormat="1" ht="15">
      <c r="B588" s="132">
        <v>99</v>
      </c>
      <c r="C588" s="133" t="s">
        <v>442</v>
      </c>
      <c r="D588" s="119">
        <f>SUM(E588:F588)</f>
        <v>0</v>
      </c>
      <c r="E588" s="119"/>
      <c r="F588" s="119"/>
      <c r="G588" s="137" t="s">
        <v>487</v>
      </c>
      <c r="H588" s="137" t="s">
        <v>487</v>
      </c>
      <c r="I588" s="137" t="s">
        <v>487</v>
      </c>
      <c r="J588" s="137" t="s">
        <v>487</v>
      </c>
      <c r="K588" s="137" t="s">
        <v>487</v>
      </c>
      <c r="L588" s="137" t="s">
        <v>487</v>
      </c>
      <c r="M588" s="137" t="s">
        <v>487</v>
      </c>
    </row>
    <row r="589" spans="1:13" s="140" customFormat="1" ht="15">
      <c r="A589" s="136"/>
      <c r="B589" s="146"/>
      <c r="C589" s="122" t="s">
        <v>489</v>
      </c>
      <c r="D589" s="139">
        <f t="shared" ref="D589:M589" si="80">SUM(D582:D588)</f>
        <v>308430.61</v>
      </c>
      <c r="E589" s="139">
        <f t="shared" si="80"/>
        <v>6526.82</v>
      </c>
      <c r="F589" s="139">
        <f t="shared" si="80"/>
        <v>0</v>
      </c>
      <c r="G589" s="139">
        <f t="shared" si="80"/>
        <v>21179.08</v>
      </c>
      <c r="H589" s="139">
        <f t="shared" si="80"/>
        <v>73167.77</v>
      </c>
      <c r="I589" s="139">
        <f t="shared" si="80"/>
        <v>42211.040000000001</v>
      </c>
      <c r="J589" s="139">
        <f t="shared" si="80"/>
        <v>2260.71</v>
      </c>
      <c r="K589" s="139">
        <f t="shared" si="80"/>
        <v>160656.4</v>
      </c>
      <c r="L589" s="139">
        <f t="shared" si="80"/>
        <v>2428.79</v>
      </c>
      <c r="M589" s="139">
        <f t="shared" si="80"/>
        <v>0</v>
      </c>
    </row>
    <row r="590" spans="1:13" s="136" customFormat="1" ht="12.75">
      <c r="A590" s="140"/>
      <c r="B590" s="132"/>
      <c r="C590" s="133"/>
      <c r="D590" s="133"/>
      <c r="E590" s="133"/>
      <c r="F590" s="133"/>
      <c r="G590" s="133"/>
      <c r="H590" s="133"/>
      <c r="I590" s="133"/>
      <c r="J590" s="133"/>
      <c r="K590" s="133"/>
      <c r="L590" s="133"/>
      <c r="M590" s="133"/>
    </row>
    <row r="591" spans="1:13" s="136" customFormat="1" ht="12.75">
      <c r="B591" s="132"/>
      <c r="C591" s="133"/>
      <c r="D591" s="133"/>
      <c r="E591" s="133"/>
      <c r="F591" s="133"/>
      <c r="G591" s="133"/>
      <c r="H591" s="133"/>
      <c r="I591" s="133"/>
      <c r="J591" s="133"/>
      <c r="K591" s="133"/>
      <c r="L591" s="133"/>
      <c r="M591" s="133"/>
    </row>
    <row r="592" spans="1:13" s="136" customFormat="1" ht="12.75">
      <c r="B592" s="149" t="s">
        <v>521</v>
      </c>
      <c r="C592" s="133"/>
      <c r="D592" s="133"/>
      <c r="E592" s="133"/>
      <c r="F592" s="133"/>
      <c r="G592" s="133"/>
      <c r="H592" s="133"/>
      <c r="I592" s="143" t="s">
        <v>444</v>
      </c>
      <c r="J592" s="133"/>
      <c r="K592" s="133"/>
      <c r="L592" s="133"/>
      <c r="M592" s="133"/>
    </row>
    <row r="593" spans="1:13" s="136" customFormat="1" ht="12.75">
      <c r="B593" s="132"/>
      <c r="C593" s="133"/>
      <c r="D593" s="133"/>
      <c r="E593" s="143" t="s">
        <v>471</v>
      </c>
      <c r="F593" s="143" t="s">
        <v>472</v>
      </c>
      <c r="G593" s="143" t="s">
        <v>473</v>
      </c>
      <c r="H593" s="143" t="s">
        <v>474</v>
      </c>
      <c r="I593" s="143" t="s">
        <v>475</v>
      </c>
      <c r="J593" s="129" t="s">
        <v>476</v>
      </c>
      <c r="K593" s="143" t="s">
        <v>477</v>
      </c>
      <c r="L593" s="133"/>
      <c r="M593" s="143" t="s">
        <v>478</v>
      </c>
    </row>
    <row r="594" spans="1:13" s="136" customFormat="1" ht="12.75">
      <c r="B594" s="132"/>
      <c r="C594" s="143" t="s">
        <v>479</v>
      </c>
      <c r="D594" s="143" t="s">
        <v>480</v>
      </c>
      <c r="E594" s="143" t="s">
        <v>481</v>
      </c>
      <c r="F594" s="143" t="s">
        <v>481</v>
      </c>
      <c r="G594" s="143" t="s">
        <v>482</v>
      </c>
      <c r="H594" s="143" t="s">
        <v>482</v>
      </c>
      <c r="I594" s="143" t="s">
        <v>483</v>
      </c>
      <c r="J594" s="129" t="s">
        <v>484</v>
      </c>
      <c r="K594" s="143" t="s">
        <v>485</v>
      </c>
      <c r="L594" s="143" t="s">
        <v>457</v>
      </c>
      <c r="M594" s="143" t="s">
        <v>486</v>
      </c>
    </row>
    <row r="595" spans="1:13" s="136" customFormat="1" ht="12.75">
      <c r="B595" s="132"/>
      <c r="C595" s="133"/>
      <c r="D595" s="133"/>
      <c r="E595" s="143" t="str">
        <f>"(0)"</f>
        <v>(0)</v>
      </c>
      <c r="F595" s="143" t="str">
        <f>"(1)"</f>
        <v>(1)</v>
      </c>
      <c r="G595" s="143" t="str">
        <f>"(2)"</f>
        <v>(2)</v>
      </c>
      <c r="H595" s="143" t="str">
        <f>"(3)"</f>
        <v>(3)</v>
      </c>
      <c r="I595" s="143" t="str">
        <f>"(4)"</f>
        <v>(4)</v>
      </c>
      <c r="J595" s="143" t="str">
        <f>"(5)"</f>
        <v>(5)</v>
      </c>
      <c r="K595" s="143" t="str">
        <f>"(7)"</f>
        <v>(7)</v>
      </c>
      <c r="L595" s="143" t="str">
        <f>"(8)"</f>
        <v>(8)</v>
      </c>
      <c r="M595" s="143" t="str">
        <f>"(9)"</f>
        <v>(9)</v>
      </c>
    </row>
    <row r="596" spans="1:13" s="136" customFormat="1" ht="12.75">
      <c r="B596" s="132">
        <v>60</v>
      </c>
      <c r="C596" s="133" t="s">
        <v>190</v>
      </c>
      <c r="D596" s="134">
        <f>SUM(E596:M596)</f>
        <v>0</v>
      </c>
      <c r="E596" s="145"/>
      <c r="F596" s="135" t="s">
        <v>487</v>
      </c>
      <c r="G596" s="145"/>
      <c r="H596" s="145"/>
      <c r="I596" s="145"/>
      <c r="J596" s="145"/>
      <c r="K596" s="145"/>
      <c r="L596" s="145"/>
      <c r="M596" s="145"/>
    </row>
    <row r="597" spans="1:13" s="136" customFormat="1" ht="12.75">
      <c r="B597" s="132">
        <v>83</v>
      </c>
      <c r="C597" s="133" t="s">
        <v>124</v>
      </c>
      <c r="D597" s="134">
        <f>SUM(E597:M597)</f>
        <v>0</v>
      </c>
      <c r="E597" s="145"/>
      <c r="F597" s="135" t="s">
        <v>487</v>
      </c>
      <c r="G597" s="135" t="s">
        <v>487</v>
      </c>
      <c r="H597" s="135" t="s">
        <v>487</v>
      </c>
      <c r="I597" s="135" t="s">
        <v>487</v>
      </c>
      <c r="J597" s="135" t="s">
        <v>487</v>
      </c>
      <c r="K597" s="145"/>
      <c r="L597" s="135" t="s">
        <v>487</v>
      </c>
      <c r="M597" s="135" t="s">
        <v>487</v>
      </c>
    </row>
    <row r="598" spans="1:13" s="136" customFormat="1" ht="12.75">
      <c r="B598" s="132">
        <v>89</v>
      </c>
      <c r="C598" s="133" t="s">
        <v>563</v>
      </c>
      <c r="D598" s="134">
        <f>SUM(E598:M598)</f>
        <v>0</v>
      </c>
      <c r="E598" s="144"/>
      <c r="F598" s="135" t="s">
        <v>487</v>
      </c>
      <c r="G598" s="153" t="s">
        <v>487</v>
      </c>
      <c r="H598" s="156" t="s">
        <v>487</v>
      </c>
      <c r="I598" s="153" t="s">
        <v>487</v>
      </c>
      <c r="J598" s="153" t="s">
        <v>487</v>
      </c>
      <c r="K598" s="153" t="s">
        <v>487</v>
      </c>
      <c r="L598" s="153" t="s">
        <v>487</v>
      </c>
    </row>
    <row r="599" spans="1:13" s="136" customFormat="1" ht="12.75">
      <c r="B599" s="132">
        <v>98</v>
      </c>
      <c r="C599" s="133" t="s">
        <v>127</v>
      </c>
      <c r="D599" s="134">
        <f>SUM(E599:M599)</f>
        <v>0</v>
      </c>
      <c r="E599" s="145"/>
      <c r="F599" s="135" t="s">
        <v>487</v>
      </c>
      <c r="G599" s="145"/>
      <c r="H599" s="145"/>
      <c r="I599" s="145"/>
      <c r="J599" s="145"/>
      <c r="K599" s="145"/>
      <c r="L599" s="145"/>
      <c r="M599" s="145"/>
    </row>
    <row r="600" spans="1:13" s="136" customFormat="1" ht="15">
      <c r="B600" s="132">
        <v>99</v>
      </c>
      <c r="C600" s="133" t="s">
        <v>442</v>
      </c>
      <c r="D600" s="119">
        <f>SUM(E600:F600)</f>
        <v>0</v>
      </c>
      <c r="E600" s="119"/>
      <c r="F600" s="119"/>
      <c r="G600" s="137" t="s">
        <v>487</v>
      </c>
      <c r="H600" s="137" t="s">
        <v>487</v>
      </c>
      <c r="I600" s="137" t="s">
        <v>487</v>
      </c>
      <c r="J600" s="137" t="s">
        <v>487</v>
      </c>
      <c r="K600" s="137" t="s">
        <v>487</v>
      </c>
      <c r="L600" s="137" t="s">
        <v>487</v>
      </c>
      <c r="M600" s="137" t="s">
        <v>487</v>
      </c>
    </row>
    <row r="601" spans="1:13" s="140" customFormat="1" ht="15">
      <c r="A601" s="136"/>
      <c r="B601" s="146"/>
      <c r="C601" s="122" t="s">
        <v>489</v>
      </c>
      <c r="D601" s="139">
        <f t="shared" ref="D601:M601" si="81">SUM(D596:D600)</f>
        <v>0</v>
      </c>
      <c r="E601" s="139">
        <f t="shared" si="81"/>
        <v>0</v>
      </c>
      <c r="F601" s="139">
        <f t="shared" si="81"/>
        <v>0</v>
      </c>
      <c r="G601" s="139">
        <f t="shared" si="81"/>
        <v>0</v>
      </c>
      <c r="H601" s="139">
        <f t="shared" si="81"/>
        <v>0</v>
      </c>
      <c r="I601" s="139">
        <f t="shared" si="81"/>
        <v>0</v>
      </c>
      <c r="J601" s="139">
        <f t="shared" si="81"/>
        <v>0</v>
      </c>
      <c r="K601" s="139">
        <f t="shared" si="81"/>
        <v>0</v>
      </c>
      <c r="L601" s="139">
        <f t="shared" si="81"/>
        <v>0</v>
      </c>
      <c r="M601" s="139">
        <f t="shared" si="81"/>
        <v>0</v>
      </c>
    </row>
    <row r="602" spans="1:13" s="136" customFormat="1" ht="12.75">
      <c r="A602" s="140"/>
      <c r="B602" s="151"/>
      <c r="C602" s="133"/>
      <c r="D602" s="133"/>
      <c r="E602" s="133"/>
      <c r="F602" s="133"/>
      <c r="G602" s="133"/>
      <c r="H602" s="133"/>
      <c r="I602" s="133"/>
      <c r="J602" s="133"/>
      <c r="K602" s="133"/>
      <c r="L602" s="133"/>
      <c r="M602" s="133"/>
    </row>
    <row r="603" spans="1:13" s="136" customFormat="1" ht="12.75">
      <c r="B603" s="151"/>
      <c r="C603" s="133"/>
      <c r="D603" s="133"/>
      <c r="E603" s="133"/>
      <c r="F603" s="133"/>
      <c r="G603" s="133"/>
      <c r="H603" s="133"/>
      <c r="I603" s="133"/>
      <c r="J603" s="133"/>
      <c r="K603" s="133"/>
      <c r="L603" s="133"/>
      <c r="M603" s="133"/>
    </row>
    <row r="604" spans="1:13" s="136" customFormat="1" ht="12.75">
      <c r="B604" s="149" t="s">
        <v>522</v>
      </c>
      <c r="C604" s="133"/>
      <c r="D604" s="133"/>
      <c r="E604" s="133"/>
      <c r="F604" s="133"/>
      <c r="G604" s="133"/>
      <c r="H604" s="133"/>
      <c r="I604" s="143" t="s">
        <v>444</v>
      </c>
      <c r="J604" s="133"/>
      <c r="K604" s="133"/>
      <c r="L604" s="133"/>
      <c r="M604" s="133"/>
    </row>
    <row r="605" spans="1:13" s="136" customFormat="1" ht="12.75">
      <c r="B605" s="132"/>
      <c r="C605" s="133"/>
      <c r="D605" s="133"/>
      <c r="E605" s="143" t="s">
        <v>471</v>
      </c>
      <c r="F605" s="143" t="s">
        <v>472</v>
      </c>
      <c r="G605" s="143" t="s">
        <v>473</v>
      </c>
      <c r="H605" s="143" t="s">
        <v>474</v>
      </c>
      <c r="I605" s="143" t="s">
        <v>475</v>
      </c>
      <c r="J605" s="129" t="s">
        <v>476</v>
      </c>
      <c r="K605" s="143" t="s">
        <v>477</v>
      </c>
      <c r="L605" s="133"/>
      <c r="M605" s="143" t="s">
        <v>478</v>
      </c>
    </row>
    <row r="606" spans="1:13" s="136" customFormat="1" ht="12.75">
      <c r="B606" s="132"/>
      <c r="C606" s="143" t="s">
        <v>479</v>
      </c>
      <c r="D606" s="143" t="s">
        <v>480</v>
      </c>
      <c r="E606" s="143" t="s">
        <v>481</v>
      </c>
      <c r="F606" s="143" t="s">
        <v>481</v>
      </c>
      <c r="G606" s="143" t="s">
        <v>482</v>
      </c>
      <c r="H606" s="143" t="s">
        <v>482</v>
      </c>
      <c r="I606" s="143" t="s">
        <v>483</v>
      </c>
      <c r="J606" s="129" t="s">
        <v>484</v>
      </c>
      <c r="K606" s="143" t="s">
        <v>485</v>
      </c>
      <c r="L606" s="143" t="s">
        <v>457</v>
      </c>
      <c r="M606" s="143" t="s">
        <v>486</v>
      </c>
    </row>
    <row r="607" spans="1:13" s="136" customFormat="1" ht="12.75">
      <c r="B607" s="132"/>
      <c r="C607" s="133"/>
      <c r="D607" s="133"/>
      <c r="E607" s="143" t="str">
        <f>"(0)"</f>
        <v>(0)</v>
      </c>
      <c r="F607" s="143" t="str">
        <f>"(1)"</f>
        <v>(1)</v>
      </c>
      <c r="G607" s="143" t="str">
        <f>"(2)"</f>
        <v>(2)</v>
      </c>
      <c r="H607" s="143" t="str">
        <f>"(3)"</f>
        <v>(3)</v>
      </c>
      <c r="I607" s="143" t="str">
        <f>"(4)"</f>
        <v>(4)</v>
      </c>
      <c r="J607" s="143" t="str">
        <f>"(5)"</f>
        <v>(5)</v>
      </c>
      <c r="K607" s="143" t="str">
        <f>"(7)"</f>
        <v>(7)</v>
      </c>
      <c r="L607" s="143" t="str">
        <f>"(8)"</f>
        <v>(8)</v>
      </c>
      <c r="M607" s="143" t="str">
        <f>"(9)"</f>
        <v>(9)</v>
      </c>
    </row>
    <row r="608" spans="1:13" s="136" customFormat="1" ht="12.75">
      <c r="B608" s="132">
        <v>21</v>
      </c>
      <c r="C608" s="133" t="s">
        <v>175</v>
      </c>
      <c r="D608" s="134">
        <f t="shared" ref="D608" si="82">SUM(E608:M608)</f>
        <v>0</v>
      </c>
      <c r="E608" s="145"/>
      <c r="F608" s="135" t="s">
        <v>487</v>
      </c>
      <c r="G608" s="145"/>
      <c r="H608" s="145"/>
      <c r="I608" s="145"/>
      <c r="J608" s="145"/>
      <c r="K608" s="145"/>
      <c r="L608" s="145"/>
      <c r="M608" s="145"/>
    </row>
    <row r="609" spans="1:13" s="136" customFormat="1" ht="12.75">
      <c r="B609" s="132">
        <v>60</v>
      </c>
      <c r="C609" s="133" t="s">
        <v>190</v>
      </c>
      <c r="D609" s="134">
        <f>SUM(E609:M609)</f>
        <v>0</v>
      </c>
      <c r="E609" s="145"/>
      <c r="F609" s="135" t="s">
        <v>487</v>
      </c>
      <c r="G609" s="145"/>
      <c r="H609" s="145"/>
      <c r="I609" s="145"/>
      <c r="J609" s="145"/>
      <c r="K609" s="145"/>
      <c r="L609" s="145"/>
      <c r="M609" s="145"/>
    </row>
    <row r="610" spans="1:13" s="136" customFormat="1" ht="12.75">
      <c r="B610" s="132">
        <v>72</v>
      </c>
      <c r="C610" s="133" t="s">
        <v>700</v>
      </c>
      <c r="D610" s="134">
        <f t="shared" ref="D610:D611" si="83">SUM(E610:M610)</f>
        <v>0</v>
      </c>
      <c r="E610" s="145"/>
      <c r="F610" s="135"/>
      <c r="G610" s="145"/>
      <c r="H610" s="145"/>
      <c r="I610" s="145"/>
      <c r="J610" s="145"/>
      <c r="K610" s="145"/>
      <c r="L610" s="145"/>
      <c r="M610" s="145"/>
    </row>
    <row r="611" spans="1:13" s="136" customFormat="1" ht="12.75">
      <c r="B611" s="132">
        <v>83</v>
      </c>
      <c r="C611" s="133" t="s">
        <v>124</v>
      </c>
      <c r="D611" s="134">
        <f t="shared" si="83"/>
        <v>0</v>
      </c>
      <c r="E611" s="145"/>
      <c r="F611" s="135" t="s">
        <v>487</v>
      </c>
      <c r="G611" s="135" t="s">
        <v>487</v>
      </c>
      <c r="H611" s="135" t="s">
        <v>487</v>
      </c>
      <c r="I611" s="135" t="s">
        <v>487</v>
      </c>
      <c r="J611" s="135" t="s">
        <v>487</v>
      </c>
      <c r="K611" s="145"/>
      <c r="L611" s="135" t="s">
        <v>487</v>
      </c>
      <c r="M611" s="135" t="s">
        <v>487</v>
      </c>
    </row>
    <row r="612" spans="1:13" s="136" customFormat="1" ht="12.75">
      <c r="B612" s="132">
        <v>89</v>
      </c>
      <c r="C612" s="133" t="s">
        <v>563</v>
      </c>
      <c r="D612" s="134">
        <f>SUM(E612:M612)</f>
        <v>0</v>
      </c>
      <c r="E612" s="144"/>
      <c r="F612" s="135" t="s">
        <v>487</v>
      </c>
      <c r="G612" s="153" t="s">
        <v>487</v>
      </c>
      <c r="H612" s="156" t="s">
        <v>487</v>
      </c>
      <c r="I612" s="153" t="s">
        <v>487</v>
      </c>
      <c r="J612" s="153" t="s">
        <v>487</v>
      </c>
      <c r="K612" s="153" t="s">
        <v>487</v>
      </c>
      <c r="L612" s="153" t="s">
        <v>487</v>
      </c>
    </row>
    <row r="613" spans="1:13" s="136" customFormat="1" ht="12.75">
      <c r="B613" s="132">
        <v>98</v>
      </c>
      <c r="C613" s="133" t="s">
        <v>127</v>
      </c>
      <c r="D613" s="134">
        <f>SUM(E613:M613)</f>
        <v>2010736.44</v>
      </c>
      <c r="E613" s="145">
        <v>155211.29999999999</v>
      </c>
      <c r="F613" s="135" t="s">
        <v>487</v>
      </c>
      <c r="G613" s="145"/>
      <c r="H613" s="145">
        <v>579451.82999999996</v>
      </c>
      <c r="I613" s="145">
        <v>251298.51</v>
      </c>
      <c r="J613" s="145">
        <v>34307.43</v>
      </c>
      <c r="K613" s="145">
        <v>964278.12</v>
      </c>
      <c r="L613" s="145">
        <v>26189.25</v>
      </c>
      <c r="M613" s="145"/>
    </row>
    <row r="614" spans="1:13" s="136" customFormat="1" ht="15">
      <c r="B614" s="132">
        <v>99</v>
      </c>
      <c r="C614" s="133" t="s">
        <v>442</v>
      </c>
      <c r="D614" s="119">
        <f>SUM(E614:F614)</f>
        <v>0</v>
      </c>
      <c r="E614" s="119"/>
      <c r="F614" s="119"/>
      <c r="G614" s="137" t="s">
        <v>487</v>
      </c>
      <c r="H614" s="137" t="s">
        <v>487</v>
      </c>
      <c r="I614" s="137" t="s">
        <v>487</v>
      </c>
      <c r="J614" s="137" t="s">
        <v>487</v>
      </c>
      <c r="K614" s="137" t="s">
        <v>487</v>
      </c>
      <c r="L614" s="137" t="s">
        <v>487</v>
      </c>
      <c r="M614" s="137" t="s">
        <v>487</v>
      </c>
    </row>
    <row r="615" spans="1:13" s="140" customFormat="1" ht="15">
      <c r="A615" s="136"/>
      <c r="B615" s="146"/>
      <c r="C615" s="122" t="s">
        <v>489</v>
      </c>
      <c r="D615" s="139">
        <f t="shared" ref="D615:M615" si="84">SUM(D608:D614)</f>
        <v>2010736.44</v>
      </c>
      <c r="E615" s="139">
        <f t="shared" si="84"/>
        <v>155211.29999999999</v>
      </c>
      <c r="F615" s="139">
        <f t="shared" si="84"/>
        <v>0</v>
      </c>
      <c r="G615" s="139">
        <f t="shared" si="84"/>
        <v>0</v>
      </c>
      <c r="H615" s="139">
        <f t="shared" si="84"/>
        <v>579451.82999999996</v>
      </c>
      <c r="I615" s="139">
        <f t="shared" si="84"/>
        <v>251298.51</v>
      </c>
      <c r="J615" s="139">
        <f t="shared" si="84"/>
        <v>34307.43</v>
      </c>
      <c r="K615" s="139">
        <f t="shared" si="84"/>
        <v>964278.12</v>
      </c>
      <c r="L615" s="139">
        <f t="shared" si="84"/>
        <v>26189.25</v>
      </c>
      <c r="M615" s="139">
        <f t="shared" si="84"/>
        <v>0</v>
      </c>
    </row>
    <row r="616" spans="1:13" s="136" customFormat="1" ht="12.75">
      <c r="A616" s="140"/>
      <c r="B616" s="151"/>
      <c r="C616" s="133"/>
      <c r="D616" s="133"/>
      <c r="E616" s="133"/>
      <c r="F616" s="133"/>
      <c r="G616" s="133"/>
      <c r="H616" s="133"/>
      <c r="I616" s="133"/>
      <c r="J616" s="133"/>
      <c r="K616" s="133"/>
      <c r="L616" s="133"/>
      <c r="M616" s="133"/>
    </row>
    <row r="617" spans="1:13" s="136" customFormat="1" ht="12.75">
      <c r="B617" s="151"/>
      <c r="C617" s="133"/>
      <c r="D617" s="133"/>
      <c r="E617" s="133"/>
      <c r="F617" s="133"/>
      <c r="G617" s="133"/>
      <c r="H617" s="133"/>
      <c r="I617" s="133"/>
      <c r="J617" s="133"/>
      <c r="K617" s="133"/>
      <c r="L617" s="133"/>
      <c r="M617" s="133"/>
    </row>
    <row r="618" spans="1:13" s="136" customFormat="1" ht="12.75">
      <c r="B618" s="146" t="s">
        <v>523</v>
      </c>
      <c r="C618" s="133"/>
      <c r="D618" s="133"/>
      <c r="E618" s="133"/>
      <c r="F618" s="133"/>
      <c r="G618" s="133"/>
      <c r="H618" s="133"/>
      <c r="I618" s="143" t="s">
        <v>444</v>
      </c>
      <c r="J618" s="133"/>
      <c r="K618" s="133"/>
      <c r="L618" s="133"/>
      <c r="M618" s="133"/>
    </row>
    <row r="619" spans="1:13" s="136" customFormat="1" ht="12.75">
      <c r="B619" s="132"/>
      <c r="C619" s="133"/>
      <c r="D619" s="133"/>
      <c r="E619" s="143" t="s">
        <v>471</v>
      </c>
      <c r="F619" s="143" t="s">
        <v>472</v>
      </c>
      <c r="G619" s="143" t="s">
        <v>473</v>
      </c>
      <c r="H619" s="143" t="s">
        <v>474</v>
      </c>
      <c r="I619" s="143" t="s">
        <v>475</v>
      </c>
      <c r="J619" s="129" t="s">
        <v>476</v>
      </c>
      <c r="K619" s="143" t="s">
        <v>477</v>
      </c>
      <c r="L619" s="133"/>
      <c r="M619" s="143" t="s">
        <v>478</v>
      </c>
    </row>
    <row r="620" spans="1:13" s="136" customFormat="1" ht="12.75">
      <c r="B620" s="132"/>
      <c r="C620" s="143" t="s">
        <v>479</v>
      </c>
      <c r="D620" s="143" t="s">
        <v>480</v>
      </c>
      <c r="E620" s="143" t="s">
        <v>481</v>
      </c>
      <c r="F620" s="143" t="s">
        <v>481</v>
      </c>
      <c r="G620" s="143" t="s">
        <v>482</v>
      </c>
      <c r="H620" s="143" t="s">
        <v>482</v>
      </c>
      <c r="I620" s="143" t="s">
        <v>483</v>
      </c>
      <c r="J620" s="129" t="s">
        <v>484</v>
      </c>
      <c r="K620" s="143" t="s">
        <v>485</v>
      </c>
      <c r="L620" s="143" t="s">
        <v>457</v>
      </c>
      <c r="M620" s="143" t="s">
        <v>486</v>
      </c>
    </row>
    <row r="621" spans="1:13" s="136" customFormat="1" ht="12.75">
      <c r="B621" s="132"/>
      <c r="C621" s="133"/>
      <c r="D621" s="133"/>
      <c r="E621" s="143" t="str">
        <f>"(0)"</f>
        <v>(0)</v>
      </c>
      <c r="F621" s="143" t="str">
        <f>"(1)"</f>
        <v>(1)</v>
      </c>
      <c r="G621" s="143" t="str">
        <f>"(2)"</f>
        <v>(2)</v>
      </c>
      <c r="H621" s="143" t="str">
        <f>"(3)"</f>
        <v>(3)</v>
      </c>
      <c r="I621" s="143" t="str">
        <f>"(4)"</f>
        <v>(4)</v>
      </c>
      <c r="J621" s="143" t="str">
        <f>"(5)"</f>
        <v>(5)</v>
      </c>
      <c r="K621" s="143" t="str">
        <f>"(7)"</f>
        <v>(7)</v>
      </c>
      <c r="L621" s="143" t="str">
        <f>"(8)"</f>
        <v>(8)</v>
      </c>
      <c r="M621" s="143" t="str">
        <f>"(9)"</f>
        <v>(9)</v>
      </c>
    </row>
    <row r="622" spans="1:13" s="136" customFormat="1" ht="12.75">
      <c r="B622" s="132">
        <v>60</v>
      </c>
      <c r="C622" s="133" t="s">
        <v>190</v>
      </c>
      <c r="D622" s="134">
        <f>SUM(E622:M622)</f>
        <v>0</v>
      </c>
      <c r="E622" s="145"/>
      <c r="F622" s="135" t="s">
        <v>487</v>
      </c>
      <c r="G622" s="145"/>
      <c r="H622" s="145"/>
      <c r="I622" s="145"/>
      <c r="J622" s="145"/>
      <c r="K622" s="145"/>
      <c r="L622" s="145"/>
      <c r="M622" s="145"/>
    </row>
    <row r="623" spans="1:13" s="136" customFormat="1" ht="12.75">
      <c r="B623" s="132">
        <v>83</v>
      </c>
      <c r="C623" s="133" t="s">
        <v>124</v>
      </c>
      <c r="D623" s="134">
        <f>SUM(E623:M623)</f>
        <v>0</v>
      </c>
      <c r="E623" s="145"/>
      <c r="F623" s="135" t="s">
        <v>487</v>
      </c>
      <c r="G623" s="135" t="s">
        <v>487</v>
      </c>
      <c r="H623" s="135" t="s">
        <v>487</v>
      </c>
      <c r="I623" s="135" t="s">
        <v>487</v>
      </c>
      <c r="J623" s="135" t="s">
        <v>487</v>
      </c>
      <c r="K623" s="145"/>
      <c r="L623" s="135" t="s">
        <v>487</v>
      </c>
      <c r="M623" s="135" t="s">
        <v>487</v>
      </c>
    </row>
    <row r="624" spans="1:13" s="136" customFormat="1" ht="12.75">
      <c r="B624" s="132">
        <v>89</v>
      </c>
      <c r="C624" s="133" t="s">
        <v>563</v>
      </c>
      <c r="D624" s="134">
        <f>SUM(E624:M624)</f>
        <v>0</v>
      </c>
      <c r="E624" s="144"/>
      <c r="F624" s="135" t="s">
        <v>487</v>
      </c>
      <c r="G624" s="153" t="s">
        <v>487</v>
      </c>
      <c r="H624" s="156" t="s">
        <v>487</v>
      </c>
      <c r="I624" s="153" t="s">
        <v>487</v>
      </c>
      <c r="J624" s="153" t="s">
        <v>487</v>
      </c>
      <c r="K624" s="153" t="s">
        <v>487</v>
      </c>
      <c r="L624" s="153" t="s">
        <v>487</v>
      </c>
    </row>
    <row r="625" spans="1:13" s="136" customFormat="1" ht="12.75">
      <c r="B625" s="132">
        <v>98</v>
      </c>
      <c r="C625" s="133" t="s">
        <v>127</v>
      </c>
      <c r="D625" s="134">
        <f>SUM(E625:M625)</f>
        <v>0</v>
      </c>
      <c r="E625" s="145"/>
      <c r="F625" s="135" t="s">
        <v>487</v>
      </c>
      <c r="G625" s="145"/>
      <c r="H625" s="145"/>
      <c r="I625" s="145"/>
      <c r="J625" s="145"/>
      <c r="K625" s="145"/>
      <c r="L625" s="145"/>
      <c r="M625" s="145"/>
    </row>
    <row r="626" spans="1:13" s="136" customFormat="1" ht="15">
      <c r="B626" s="132">
        <v>99</v>
      </c>
      <c r="C626" s="133" t="s">
        <v>442</v>
      </c>
      <c r="D626" s="119">
        <f>SUM(E626:F626)</f>
        <v>0</v>
      </c>
      <c r="E626" s="119"/>
      <c r="F626" s="119"/>
      <c r="G626" s="137" t="s">
        <v>487</v>
      </c>
      <c r="H626" s="137" t="s">
        <v>487</v>
      </c>
      <c r="I626" s="137" t="s">
        <v>487</v>
      </c>
      <c r="J626" s="137" t="s">
        <v>487</v>
      </c>
      <c r="K626" s="137" t="s">
        <v>487</v>
      </c>
      <c r="L626" s="137" t="s">
        <v>487</v>
      </c>
      <c r="M626" s="137" t="s">
        <v>487</v>
      </c>
    </row>
    <row r="627" spans="1:13" s="140" customFormat="1" ht="15">
      <c r="A627" s="136"/>
      <c r="B627" s="146"/>
      <c r="C627" s="122" t="s">
        <v>489</v>
      </c>
      <c r="D627" s="139">
        <f t="shared" ref="D627:M627" si="85">SUM(D622:D626)</f>
        <v>0</v>
      </c>
      <c r="E627" s="139">
        <f t="shared" si="85"/>
        <v>0</v>
      </c>
      <c r="F627" s="139">
        <f t="shared" si="85"/>
        <v>0</v>
      </c>
      <c r="G627" s="139">
        <f t="shared" si="85"/>
        <v>0</v>
      </c>
      <c r="H627" s="139">
        <f t="shared" si="85"/>
        <v>0</v>
      </c>
      <c r="I627" s="139">
        <f t="shared" si="85"/>
        <v>0</v>
      </c>
      <c r="J627" s="139">
        <f t="shared" si="85"/>
        <v>0</v>
      </c>
      <c r="K627" s="139">
        <f t="shared" si="85"/>
        <v>0</v>
      </c>
      <c r="L627" s="139">
        <f t="shared" si="85"/>
        <v>0</v>
      </c>
      <c r="M627" s="139">
        <f t="shared" si="85"/>
        <v>0</v>
      </c>
    </row>
    <row r="628" spans="1:13" s="136" customFormat="1" ht="12.75">
      <c r="A628" s="140"/>
      <c r="B628" s="151"/>
      <c r="C628" s="133"/>
      <c r="D628" s="133"/>
      <c r="E628" s="133"/>
      <c r="F628" s="133"/>
      <c r="G628" s="133"/>
      <c r="H628" s="133"/>
      <c r="I628" s="133"/>
      <c r="J628" s="133"/>
      <c r="K628" s="133"/>
      <c r="L628" s="133"/>
      <c r="M628" s="133"/>
    </row>
    <row r="629" spans="1:13" s="136" customFormat="1" ht="12.75">
      <c r="B629" s="151"/>
      <c r="C629" s="133"/>
      <c r="D629" s="133"/>
      <c r="E629" s="133"/>
      <c r="F629" s="133"/>
      <c r="G629" s="133"/>
      <c r="H629" s="133"/>
      <c r="I629" s="133"/>
      <c r="J629" s="133"/>
      <c r="K629" s="133"/>
      <c r="L629" s="133"/>
      <c r="M629" s="133"/>
    </row>
    <row r="630" spans="1:13" s="136" customFormat="1" ht="12.75">
      <c r="B630" s="149" t="s">
        <v>524</v>
      </c>
      <c r="C630" s="133"/>
      <c r="D630" s="133"/>
      <c r="E630" s="133"/>
      <c r="F630" s="133"/>
      <c r="G630" s="133"/>
      <c r="H630" s="133"/>
      <c r="I630" s="143" t="s">
        <v>444</v>
      </c>
      <c r="J630" s="133"/>
      <c r="K630" s="133"/>
      <c r="L630" s="133"/>
      <c r="M630" s="133"/>
    </row>
    <row r="631" spans="1:13" s="136" customFormat="1" ht="12.75">
      <c r="B631" s="132"/>
      <c r="C631" s="133"/>
      <c r="D631" s="133"/>
      <c r="E631" s="143" t="s">
        <v>471</v>
      </c>
      <c r="F631" s="143" t="s">
        <v>472</v>
      </c>
      <c r="G631" s="143" t="s">
        <v>473</v>
      </c>
      <c r="H631" s="143" t="s">
        <v>474</v>
      </c>
      <c r="I631" s="143" t="s">
        <v>475</v>
      </c>
      <c r="J631" s="129" t="s">
        <v>476</v>
      </c>
      <c r="K631" s="143" t="s">
        <v>477</v>
      </c>
      <c r="L631" s="133"/>
      <c r="M631" s="143" t="s">
        <v>478</v>
      </c>
    </row>
    <row r="632" spans="1:13" s="136" customFormat="1" ht="12.75">
      <c r="B632" s="132"/>
      <c r="C632" s="143" t="s">
        <v>479</v>
      </c>
      <c r="D632" s="143" t="s">
        <v>480</v>
      </c>
      <c r="E632" s="143" t="s">
        <v>481</v>
      </c>
      <c r="F632" s="143" t="s">
        <v>481</v>
      </c>
      <c r="G632" s="143" t="s">
        <v>482</v>
      </c>
      <c r="H632" s="143" t="s">
        <v>482</v>
      </c>
      <c r="I632" s="143" t="s">
        <v>483</v>
      </c>
      <c r="J632" s="129" t="s">
        <v>484</v>
      </c>
      <c r="K632" s="143" t="s">
        <v>485</v>
      </c>
      <c r="L632" s="143" t="s">
        <v>457</v>
      </c>
      <c r="M632" s="143" t="s">
        <v>486</v>
      </c>
    </row>
    <row r="633" spans="1:13" s="136" customFormat="1" ht="12.75">
      <c r="B633" s="132"/>
      <c r="C633" s="133"/>
      <c r="D633" s="133"/>
      <c r="E633" s="143" t="str">
        <f>"(0)"</f>
        <v>(0)</v>
      </c>
      <c r="F633" s="143" t="str">
        <f>"(1)"</f>
        <v>(1)</v>
      </c>
      <c r="G633" s="143" t="str">
        <f>"(2)"</f>
        <v>(2)</v>
      </c>
      <c r="H633" s="143" t="str">
        <f>"(3)"</f>
        <v>(3)</v>
      </c>
      <c r="I633" s="143" t="str">
        <f>"(4)"</f>
        <v>(4)</v>
      </c>
      <c r="J633" s="143" t="str">
        <f>"(5)"</f>
        <v>(5)</v>
      </c>
      <c r="K633" s="143" t="str">
        <f>"(7)"</f>
        <v>(7)</v>
      </c>
      <c r="L633" s="143" t="str">
        <f>"(8)"</f>
        <v>(8)</v>
      </c>
      <c r="M633" s="143" t="str">
        <f>"(9)"</f>
        <v>(9)</v>
      </c>
    </row>
    <row r="634" spans="1:13" s="136" customFormat="1" ht="12.75">
      <c r="B634" s="132">
        <v>60</v>
      </c>
      <c r="C634" s="133" t="s">
        <v>190</v>
      </c>
      <c r="D634" s="134">
        <f>SUM(E634:M634)</f>
        <v>0</v>
      </c>
      <c r="E634" s="145"/>
      <c r="F634" s="135" t="s">
        <v>487</v>
      </c>
      <c r="G634" s="145"/>
      <c r="H634" s="145"/>
      <c r="I634" s="145"/>
      <c r="J634" s="145"/>
      <c r="K634" s="145"/>
      <c r="L634" s="145"/>
      <c r="M634" s="145"/>
    </row>
    <row r="635" spans="1:13" s="136" customFormat="1" ht="12.75">
      <c r="B635" s="132">
        <v>83</v>
      </c>
      <c r="C635" s="133" t="s">
        <v>124</v>
      </c>
      <c r="D635" s="134">
        <f>SUM(E635:M635)</f>
        <v>0</v>
      </c>
      <c r="E635" s="145"/>
      <c r="F635" s="135" t="s">
        <v>487</v>
      </c>
      <c r="G635" s="135" t="s">
        <v>487</v>
      </c>
      <c r="H635" s="135" t="s">
        <v>487</v>
      </c>
      <c r="I635" s="135" t="s">
        <v>487</v>
      </c>
      <c r="J635" s="135" t="s">
        <v>487</v>
      </c>
      <c r="K635" s="145"/>
      <c r="L635" s="135" t="s">
        <v>487</v>
      </c>
      <c r="M635" s="135" t="s">
        <v>487</v>
      </c>
    </row>
    <row r="636" spans="1:13" s="136" customFormat="1" ht="12.75">
      <c r="B636" s="132">
        <v>89</v>
      </c>
      <c r="C636" s="133" t="s">
        <v>563</v>
      </c>
      <c r="D636" s="134">
        <f>SUM(E636:M636)</f>
        <v>0</v>
      </c>
      <c r="E636" s="144"/>
      <c r="F636" s="135" t="s">
        <v>487</v>
      </c>
      <c r="G636" s="153" t="s">
        <v>487</v>
      </c>
      <c r="H636" s="156" t="s">
        <v>487</v>
      </c>
      <c r="I636" s="153" t="s">
        <v>487</v>
      </c>
      <c r="J636" s="153" t="s">
        <v>487</v>
      </c>
      <c r="K636" s="153" t="s">
        <v>487</v>
      </c>
      <c r="L636" s="153" t="s">
        <v>487</v>
      </c>
    </row>
    <row r="637" spans="1:13" s="136" customFormat="1" ht="12.75">
      <c r="B637" s="132">
        <v>98</v>
      </c>
      <c r="C637" s="133" t="s">
        <v>127</v>
      </c>
      <c r="D637" s="134">
        <f>SUM(E637:M637)</f>
        <v>0</v>
      </c>
      <c r="E637" s="145"/>
      <c r="F637" s="135" t="s">
        <v>487</v>
      </c>
      <c r="G637" s="145"/>
      <c r="H637" s="145"/>
      <c r="I637" s="145"/>
      <c r="J637" s="145"/>
      <c r="K637" s="145"/>
      <c r="L637" s="145"/>
      <c r="M637" s="145"/>
    </row>
    <row r="638" spans="1:13" s="136" customFormat="1" ht="15">
      <c r="B638" s="132">
        <v>99</v>
      </c>
      <c r="C638" s="133" t="s">
        <v>442</v>
      </c>
      <c r="D638" s="119">
        <f>SUM(E638:F638)</f>
        <v>0</v>
      </c>
      <c r="E638" s="119"/>
      <c r="F638" s="119"/>
      <c r="G638" s="137" t="s">
        <v>487</v>
      </c>
      <c r="H638" s="137" t="s">
        <v>487</v>
      </c>
      <c r="I638" s="137" t="s">
        <v>487</v>
      </c>
      <c r="J638" s="137" t="s">
        <v>487</v>
      </c>
      <c r="K638" s="137" t="s">
        <v>487</v>
      </c>
      <c r="L638" s="137" t="s">
        <v>487</v>
      </c>
      <c r="M638" s="137" t="s">
        <v>487</v>
      </c>
    </row>
    <row r="639" spans="1:13" s="140" customFormat="1" ht="15">
      <c r="A639" s="136"/>
      <c r="B639" s="146"/>
      <c r="C639" s="122" t="s">
        <v>489</v>
      </c>
      <c r="D639" s="139">
        <f t="shared" ref="D639:M639" si="86">SUM(D634:D638)</f>
        <v>0</v>
      </c>
      <c r="E639" s="139">
        <f t="shared" si="86"/>
        <v>0</v>
      </c>
      <c r="F639" s="139">
        <f t="shared" si="86"/>
        <v>0</v>
      </c>
      <c r="G639" s="139">
        <f t="shared" si="86"/>
        <v>0</v>
      </c>
      <c r="H639" s="139">
        <f t="shared" si="86"/>
        <v>0</v>
      </c>
      <c r="I639" s="139">
        <f t="shared" si="86"/>
        <v>0</v>
      </c>
      <c r="J639" s="139">
        <f t="shared" si="86"/>
        <v>0</v>
      </c>
      <c r="K639" s="139">
        <f t="shared" si="86"/>
        <v>0</v>
      </c>
      <c r="L639" s="139">
        <f t="shared" si="86"/>
        <v>0</v>
      </c>
      <c r="M639" s="139">
        <f t="shared" si="86"/>
        <v>0</v>
      </c>
    </row>
    <row r="640" spans="1:13" s="136" customFormat="1" ht="12.75">
      <c r="A640" s="140"/>
      <c r="B640" s="132"/>
      <c r="C640" s="133"/>
      <c r="D640" s="133"/>
      <c r="E640" s="143"/>
      <c r="F640" s="143"/>
      <c r="G640" s="143"/>
      <c r="H640" s="143"/>
      <c r="I640" s="143"/>
      <c r="J640" s="143"/>
      <c r="K640" s="143"/>
      <c r="L640" s="143"/>
      <c r="M640" s="143"/>
    </row>
    <row r="641" spans="1:13" s="136" customFormat="1" ht="12.75">
      <c r="B641" s="132"/>
      <c r="C641" s="133"/>
      <c r="D641" s="133"/>
      <c r="E641" s="143"/>
      <c r="F641" s="143"/>
      <c r="G641" s="143"/>
      <c r="H641" s="143"/>
      <c r="I641" s="143"/>
      <c r="J641" s="143"/>
      <c r="K641" s="143"/>
      <c r="L641" s="143"/>
      <c r="M641" s="143"/>
    </row>
    <row r="642" spans="1:13" s="136" customFormat="1" ht="12.75">
      <c r="B642" s="149" t="s">
        <v>525</v>
      </c>
      <c r="C642" s="133"/>
      <c r="D642" s="133"/>
      <c r="E642" s="133"/>
      <c r="F642" s="133"/>
      <c r="G642" s="133"/>
      <c r="H642" s="133"/>
      <c r="I642" s="143" t="s">
        <v>444</v>
      </c>
      <c r="J642" s="133"/>
      <c r="K642" s="133"/>
      <c r="L642" s="133"/>
      <c r="M642" s="133"/>
    </row>
    <row r="643" spans="1:13" s="136" customFormat="1" ht="12.75">
      <c r="B643" s="132"/>
      <c r="C643" s="133"/>
      <c r="D643" s="133"/>
      <c r="E643" s="143" t="s">
        <v>471</v>
      </c>
      <c r="F643" s="143" t="s">
        <v>472</v>
      </c>
      <c r="G643" s="143" t="s">
        <v>473</v>
      </c>
      <c r="H643" s="143" t="s">
        <v>474</v>
      </c>
      <c r="I643" s="143" t="s">
        <v>475</v>
      </c>
      <c r="J643" s="129" t="s">
        <v>476</v>
      </c>
      <c r="K643" s="143" t="s">
        <v>477</v>
      </c>
      <c r="L643" s="133"/>
      <c r="M643" s="143" t="s">
        <v>478</v>
      </c>
    </row>
    <row r="644" spans="1:13" s="136" customFormat="1" ht="12.75">
      <c r="B644" s="132"/>
      <c r="C644" s="143" t="s">
        <v>479</v>
      </c>
      <c r="D644" s="143" t="s">
        <v>480</v>
      </c>
      <c r="E644" s="143" t="s">
        <v>481</v>
      </c>
      <c r="F644" s="143" t="s">
        <v>481</v>
      </c>
      <c r="G644" s="143" t="s">
        <v>482</v>
      </c>
      <c r="H644" s="143" t="s">
        <v>482</v>
      </c>
      <c r="I644" s="143" t="s">
        <v>483</v>
      </c>
      <c r="J644" s="129" t="s">
        <v>484</v>
      </c>
      <c r="K644" s="143" t="s">
        <v>485</v>
      </c>
      <c r="L644" s="143" t="s">
        <v>457</v>
      </c>
      <c r="M644" s="143" t="s">
        <v>486</v>
      </c>
    </row>
    <row r="645" spans="1:13" s="136" customFormat="1" ht="12.75">
      <c r="B645" s="132"/>
      <c r="C645" s="133"/>
      <c r="D645" s="133"/>
      <c r="E645" s="143" t="str">
        <f>"(0)"</f>
        <v>(0)</v>
      </c>
      <c r="F645" s="143" t="str">
        <f>"(1)"</f>
        <v>(1)</v>
      </c>
      <c r="G645" s="143" t="str">
        <f>"(2)"</f>
        <v>(2)</v>
      </c>
      <c r="H645" s="143" t="str">
        <f>"(3)"</f>
        <v>(3)</v>
      </c>
      <c r="I645" s="143" t="str">
        <f>"(4)"</f>
        <v>(4)</v>
      </c>
      <c r="J645" s="143" t="str">
        <f>"(5)"</f>
        <v>(5)</v>
      </c>
      <c r="K645" s="143" t="str">
        <f>"(7)"</f>
        <v>(7)</v>
      </c>
      <c r="L645" s="143" t="str">
        <f>"(8)"</f>
        <v>(8)</v>
      </c>
      <c r="M645" s="143" t="str">
        <f>"(9)"</f>
        <v>(9)</v>
      </c>
    </row>
    <row r="646" spans="1:13" s="136" customFormat="1" ht="12.75">
      <c r="B646" s="132">
        <v>51</v>
      </c>
      <c r="C646" s="133" t="s">
        <v>437</v>
      </c>
      <c r="D646" s="134">
        <f t="shared" ref="D646:D653" si="87">SUM(E646:M646)</f>
        <v>0</v>
      </c>
      <c r="E646" s="145"/>
      <c r="F646" s="135" t="s">
        <v>487</v>
      </c>
      <c r="G646" s="145"/>
      <c r="H646" s="145"/>
      <c r="I646" s="145"/>
      <c r="J646" s="145"/>
      <c r="K646" s="145"/>
      <c r="L646" s="145"/>
      <c r="M646" s="145"/>
    </row>
    <row r="647" spans="1:13" s="136" customFormat="1" ht="12.75">
      <c r="B647" s="132">
        <v>52</v>
      </c>
      <c r="C647" s="133" t="s">
        <v>184</v>
      </c>
      <c r="D647" s="134">
        <f t="shared" si="87"/>
        <v>0</v>
      </c>
      <c r="E647" s="145"/>
      <c r="F647" s="135" t="s">
        <v>487</v>
      </c>
      <c r="G647" s="145"/>
      <c r="H647" s="145"/>
      <c r="I647" s="145"/>
      <c r="J647" s="145"/>
      <c r="K647" s="145"/>
      <c r="L647" s="145"/>
      <c r="M647" s="145"/>
    </row>
    <row r="648" spans="1:13" s="136" customFormat="1" ht="12.75">
      <c r="B648" s="132">
        <v>53</v>
      </c>
      <c r="C648" s="133" t="s">
        <v>185</v>
      </c>
      <c r="D648" s="134">
        <f t="shared" si="87"/>
        <v>0</v>
      </c>
      <c r="E648" s="145"/>
      <c r="F648" s="135" t="s">
        <v>487</v>
      </c>
      <c r="G648" s="145"/>
      <c r="H648" s="145"/>
      <c r="I648" s="145"/>
      <c r="J648" s="145"/>
      <c r="K648" s="145"/>
      <c r="L648" s="145"/>
      <c r="M648" s="145"/>
    </row>
    <row r="649" spans="1:13" s="136" customFormat="1" ht="12.75">
      <c r="B649" s="132">
        <v>56</v>
      </c>
      <c r="C649" s="133" t="s">
        <v>108</v>
      </c>
      <c r="D649" s="134">
        <f t="shared" si="87"/>
        <v>0</v>
      </c>
      <c r="E649" s="145"/>
      <c r="F649" s="135" t="s">
        <v>487</v>
      </c>
      <c r="G649" s="145"/>
      <c r="H649" s="145"/>
      <c r="I649" s="145"/>
      <c r="J649" s="145"/>
      <c r="K649" s="145"/>
      <c r="L649" s="145"/>
      <c r="M649" s="145"/>
    </row>
    <row r="650" spans="1:13" s="136" customFormat="1" ht="12.75">
      <c r="B650" s="132">
        <v>59</v>
      </c>
      <c r="C650" s="133" t="s">
        <v>488</v>
      </c>
      <c r="D650" s="134">
        <f t="shared" si="87"/>
        <v>0</v>
      </c>
      <c r="E650" s="145"/>
      <c r="F650" s="135" t="s">
        <v>487</v>
      </c>
      <c r="G650" s="145"/>
      <c r="H650" s="145"/>
      <c r="I650" s="145"/>
      <c r="J650" s="145"/>
      <c r="K650" s="145"/>
      <c r="L650" s="145"/>
      <c r="M650" s="145"/>
    </row>
    <row r="651" spans="1:13" s="136" customFormat="1" ht="12.75">
      <c r="B651" s="132">
        <v>60</v>
      </c>
      <c r="C651" s="133" t="s">
        <v>190</v>
      </c>
      <c r="D651" s="134">
        <f t="shared" si="87"/>
        <v>0</v>
      </c>
      <c r="E651" s="145"/>
      <c r="F651" s="135" t="s">
        <v>487</v>
      </c>
      <c r="G651" s="145"/>
      <c r="H651" s="145"/>
      <c r="I651" s="145"/>
      <c r="J651" s="145"/>
      <c r="K651" s="145"/>
      <c r="L651" s="145"/>
      <c r="M651" s="145"/>
    </row>
    <row r="652" spans="1:13" s="136" customFormat="1" ht="12.75">
      <c r="B652" s="132">
        <v>83</v>
      </c>
      <c r="C652" s="133" t="s">
        <v>124</v>
      </c>
      <c r="D652" s="134">
        <f t="shared" si="87"/>
        <v>0</v>
      </c>
      <c r="E652" s="145"/>
      <c r="F652" s="135" t="s">
        <v>487</v>
      </c>
      <c r="G652" s="135" t="s">
        <v>487</v>
      </c>
      <c r="H652" s="135" t="s">
        <v>487</v>
      </c>
      <c r="I652" s="135" t="s">
        <v>487</v>
      </c>
      <c r="J652" s="135" t="s">
        <v>487</v>
      </c>
      <c r="K652" s="145"/>
      <c r="L652" s="135" t="s">
        <v>487</v>
      </c>
      <c r="M652" s="135" t="s">
        <v>487</v>
      </c>
    </row>
    <row r="653" spans="1:13" s="136" customFormat="1" ht="12.75">
      <c r="B653" s="132">
        <v>89</v>
      </c>
      <c r="C653" s="133" t="s">
        <v>563</v>
      </c>
      <c r="D653" s="134">
        <f t="shared" si="87"/>
        <v>0</v>
      </c>
      <c r="E653" s="144"/>
      <c r="F653" s="135" t="s">
        <v>487</v>
      </c>
      <c r="G653" s="153" t="s">
        <v>487</v>
      </c>
      <c r="H653" s="156" t="s">
        <v>487</v>
      </c>
      <c r="I653" s="153" t="s">
        <v>487</v>
      </c>
      <c r="J653" s="153" t="s">
        <v>487</v>
      </c>
      <c r="K653" s="153" t="s">
        <v>487</v>
      </c>
      <c r="L653" s="153" t="s">
        <v>487</v>
      </c>
    </row>
    <row r="654" spans="1:13" s="136" customFormat="1" ht="15">
      <c r="B654" s="132">
        <v>99</v>
      </c>
      <c r="C654" s="133" t="s">
        <v>442</v>
      </c>
      <c r="D654" s="119">
        <f>SUM(E654:F654)</f>
        <v>0</v>
      </c>
      <c r="E654" s="119"/>
      <c r="F654" s="119"/>
      <c r="G654" s="137" t="s">
        <v>487</v>
      </c>
      <c r="H654" s="137" t="s">
        <v>487</v>
      </c>
      <c r="I654" s="137" t="s">
        <v>487</v>
      </c>
      <c r="J654" s="137" t="s">
        <v>487</v>
      </c>
      <c r="K654" s="137" t="s">
        <v>487</v>
      </c>
      <c r="L654" s="137" t="s">
        <v>487</v>
      </c>
      <c r="M654" s="137" t="s">
        <v>487</v>
      </c>
    </row>
    <row r="655" spans="1:13" s="140" customFormat="1" ht="15">
      <c r="A655" s="136"/>
      <c r="B655" s="146"/>
      <c r="C655" s="122" t="s">
        <v>489</v>
      </c>
      <c r="D655" s="139">
        <f t="shared" ref="D655:M655" si="88">SUM(D646:D654)</f>
        <v>0</v>
      </c>
      <c r="E655" s="139">
        <f t="shared" si="88"/>
        <v>0</v>
      </c>
      <c r="F655" s="139">
        <f t="shared" si="88"/>
        <v>0</v>
      </c>
      <c r="G655" s="139">
        <f t="shared" si="88"/>
        <v>0</v>
      </c>
      <c r="H655" s="139">
        <f t="shared" si="88"/>
        <v>0</v>
      </c>
      <c r="I655" s="139">
        <f t="shared" si="88"/>
        <v>0</v>
      </c>
      <c r="J655" s="139">
        <f t="shared" si="88"/>
        <v>0</v>
      </c>
      <c r="K655" s="139">
        <f t="shared" si="88"/>
        <v>0</v>
      </c>
      <c r="L655" s="139">
        <f t="shared" si="88"/>
        <v>0</v>
      </c>
      <c r="M655" s="139">
        <f t="shared" si="88"/>
        <v>0</v>
      </c>
    </row>
    <row r="656" spans="1:13" s="136" customFormat="1" ht="12.75">
      <c r="A656" s="140"/>
      <c r="B656" s="132"/>
      <c r="C656" s="133"/>
      <c r="D656" s="133"/>
      <c r="E656" s="133"/>
      <c r="F656" s="133"/>
      <c r="G656" s="133"/>
      <c r="H656" s="133"/>
      <c r="I656" s="133"/>
      <c r="J656" s="133"/>
      <c r="K656" s="133"/>
      <c r="L656" s="133"/>
      <c r="M656" s="133"/>
    </row>
    <row r="657" spans="1:13" s="136" customFormat="1" ht="12.75">
      <c r="B657" s="132"/>
      <c r="C657" s="133"/>
      <c r="D657" s="133"/>
      <c r="E657" s="133"/>
      <c r="F657" s="133"/>
      <c r="G657" s="133"/>
      <c r="H657" s="133"/>
      <c r="I657" s="133"/>
      <c r="J657" s="133"/>
      <c r="K657" s="133"/>
      <c r="L657" s="133"/>
      <c r="M657" s="133"/>
    </row>
    <row r="658" spans="1:13" s="136" customFormat="1" ht="12.75">
      <c r="B658" s="149" t="s">
        <v>526</v>
      </c>
      <c r="C658" s="133"/>
      <c r="D658" s="133"/>
      <c r="E658" s="133"/>
      <c r="F658" s="133"/>
      <c r="G658" s="133"/>
      <c r="H658" s="133"/>
      <c r="I658" s="143" t="s">
        <v>444</v>
      </c>
      <c r="J658" s="133"/>
      <c r="K658" s="133"/>
      <c r="L658" s="133"/>
      <c r="M658" s="133"/>
    </row>
    <row r="659" spans="1:13" s="136" customFormat="1" ht="12.75">
      <c r="B659" s="132"/>
      <c r="C659" s="133"/>
      <c r="D659" s="133"/>
      <c r="E659" s="143" t="s">
        <v>471</v>
      </c>
      <c r="F659" s="143" t="s">
        <v>472</v>
      </c>
      <c r="G659" s="143" t="s">
        <v>473</v>
      </c>
      <c r="H659" s="143" t="s">
        <v>474</v>
      </c>
      <c r="I659" s="143" t="s">
        <v>475</v>
      </c>
      <c r="J659" s="129" t="s">
        <v>476</v>
      </c>
      <c r="K659" s="143" t="s">
        <v>477</v>
      </c>
      <c r="L659" s="133"/>
      <c r="M659" s="143" t="s">
        <v>478</v>
      </c>
    </row>
    <row r="660" spans="1:13" s="136" customFormat="1" ht="12.75">
      <c r="B660" s="132"/>
      <c r="C660" s="143" t="s">
        <v>479</v>
      </c>
      <c r="D660" s="143" t="s">
        <v>480</v>
      </c>
      <c r="E660" s="143" t="s">
        <v>481</v>
      </c>
      <c r="F660" s="143" t="s">
        <v>481</v>
      </c>
      <c r="G660" s="143" t="s">
        <v>482</v>
      </c>
      <c r="H660" s="143" t="s">
        <v>482</v>
      </c>
      <c r="I660" s="143" t="s">
        <v>483</v>
      </c>
      <c r="J660" s="129" t="s">
        <v>484</v>
      </c>
      <c r="K660" s="143" t="s">
        <v>485</v>
      </c>
      <c r="L660" s="143" t="s">
        <v>457</v>
      </c>
      <c r="M660" s="143" t="s">
        <v>486</v>
      </c>
    </row>
    <row r="661" spans="1:13" s="136" customFormat="1" ht="12.75">
      <c r="B661" s="132"/>
      <c r="C661" s="133"/>
      <c r="D661" s="133"/>
      <c r="E661" s="143" t="str">
        <f>"(0)"</f>
        <v>(0)</v>
      </c>
      <c r="F661" s="143" t="str">
        <f>"(1)"</f>
        <v>(1)</v>
      </c>
      <c r="G661" s="143" t="str">
        <f>"(2)"</f>
        <v>(2)</v>
      </c>
      <c r="H661" s="143" t="str">
        <f>"(3)"</f>
        <v>(3)</v>
      </c>
      <c r="I661" s="143" t="str">
        <f>"(4)"</f>
        <v>(4)</v>
      </c>
      <c r="J661" s="143" t="str">
        <f>"(5)"</f>
        <v>(5)</v>
      </c>
      <c r="K661" s="143" t="str">
        <f>"(7)"</f>
        <v>(7)</v>
      </c>
      <c r="L661" s="143" t="str">
        <f>"(8)"</f>
        <v>(8)</v>
      </c>
      <c r="M661" s="143" t="str">
        <f>"(9)"</f>
        <v>(9)</v>
      </c>
    </row>
    <row r="662" spans="1:13" s="136" customFormat="1" ht="12.75">
      <c r="B662" s="132">
        <v>60</v>
      </c>
      <c r="C662" s="133" t="s">
        <v>190</v>
      </c>
      <c r="D662" s="134">
        <f>SUM(E662:M662)</f>
        <v>0</v>
      </c>
      <c r="E662" s="145"/>
      <c r="F662" s="135" t="s">
        <v>487</v>
      </c>
      <c r="G662" s="145"/>
      <c r="H662" s="145"/>
      <c r="I662" s="145"/>
      <c r="J662" s="145"/>
      <c r="K662" s="145"/>
      <c r="L662" s="145"/>
      <c r="M662" s="145"/>
    </row>
    <row r="663" spans="1:13" s="136" customFormat="1" ht="12.75">
      <c r="B663" s="132">
        <v>83</v>
      </c>
      <c r="C663" s="133" t="s">
        <v>124</v>
      </c>
      <c r="D663" s="134">
        <f>SUM(E663:M663)</f>
        <v>0</v>
      </c>
      <c r="E663" s="145"/>
      <c r="F663" s="135" t="s">
        <v>487</v>
      </c>
      <c r="G663" s="135" t="s">
        <v>487</v>
      </c>
      <c r="H663" s="135" t="s">
        <v>487</v>
      </c>
      <c r="I663" s="135" t="s">
        <v>487</v>
      </c>
      <c r="J663" s="135" t="s">
        <v>487</v>
      </c>
      <c r="K663" s="145"/>
      <c r="L663" s="135" t="s">
        <v>487</v>
      </c>
      <c r="M663" s="135" t="s">
        <v>487</v>
      </c>
    </row>
    <row r="664" spans="1:13" s="136" customFormat="1" ht="12.75">
      <c r="B664" s="132">
        <v>89</v>
      </c>
      <c r="C664" s="133" t="s">
        <v>563</v>
      </c>
      <c r="D664" s="134">
        <f>SUM(E664:M664)</f>
        <v>0</v>
      </c>
      <c r="E664" s="144"/>
      <c r="F664" s="135" t="s">
        <v>487</v>
      </c>
      <c r="G664" s="153" t="s">
        <v>487</v>
      </c>
      <c r="H664" s="156" t="s">
        <v>487</v>
      </c>
      <c r="I664" s="153" t="s">
        <v>487</v>
      </c>
      <c r="J664" s="153" t="s">
        <v>487</v>
      </c>
      <c r="K664" s="153" t="s">
        <v>487</v>
      </c>
      <c r="L664" s="153" t="s">
        <v>487</v>
      </c>
    </row>
    <row r="665" spans="1:13" s="136" customFormat="1" ht="12.75">
      <c r="B665" s="132">
        <v>98</v>
      </c>
      <c r="C665" s="133" t="s">
        <v>127</v>
      </c>
      <c r="D665" s="134">
        <f>SUM(E665:M665)</f>
        <v>0</v>
      </c>
      <c r="E665" s="145"/>
      <c r="F665" s="135" t="s">
        <v>487</v>
      </c>
      <c r="G665" s="145"/>
      <c r="H665" s="145"/>
      <c r="I665" s="145"/>
      <c r="J665" s="145"/>
      <c r="K665" s="145"/>
      <c r="L665" s="145"/>
      <c r="M665" s="145"/>
    </row>
    <row r="666" spans="1:13" s="136" customFormat="1" ht="15">
      <c r="B666" s="132">
        <v>99</v>
      </c>
      <c r="C666" s="133" t="s">
        <v>442</v>
      </c>
      <c r="D666" s="119">
        <f>SUM(E666:F666)</f>
        <v>0</v>
      </c>
      <c r="E666" s="119"/>
      <c r="F666" s="119"/>
      <c r="G666" s="137" t="s">
        <v>487</v>
      </c>
      <c r="H666" s="137" t="s">
        <v>487</v>
      </c>
      <c r="I666" s="137" t="s">
        <v>487</v>
      </c>
      <c r="J666" s="137" t="s">
        <v>487</v>
      </c>
      <c r="K666" s="137" t="s">
        <v>487</v>
      </c>
      <c r="L666" s="137" t="s">
        <v>487</v>
      </c>
      <c r="M666" s="137" t="s">
        <v>487</v>
      </c>
    </row>
    <row r="667" spans="1:13" s="140" customFormat="1" ht="15">
      <c r="A667" s="136"/>
      <c r="B667" s="146"/>
      <c r="C667" s="122" t="s">
        <v>489</v>
      </c>
      <c r="D667" s="139">
        <f t="shared" ref="D667:M667" si="89">SUM(D662:D666)</f>
        <v>0</v>
      </c>
      <c r="E667" s="139">
        <f t="shared" si="89"/>
        <v>0</v>
      </c>
      <c r="F667" s="139">
        <f t="shared" si="89"/>
        <v>0</v>
      </c>
      <c r="G667" s="139">
        <f t="shared" si="89"/>
        <v>0</v>
      </c>
      <c r="H667" s="139">
        <f t="shared" si="89"/>
        <v>0</v>
      </c>
      <c r="I667" s="139">
        <f t="shared" si="89"/>
        <v>0</v>
      </c>
      <c r="J667" s="139">
        <f t="shared" si="89"/>
        <v>0</v>
      </c>
      <c r="K667" s="139">
        <f t="shared" si="89"/>
        <v>0</v>
      </c>
      <c r="L667" s="139">
        <f t="shared" si="89"/>
        <v>0</v>
      </c>
      <c r="M667" s="139">
        <f t="shared" si="89"/>
        <v>0</v>
      </c>
    </row>
    <row r="668" spans="1:13" s="136" customFormat="1" ht="12.75">
      <c r="A668" s="140"/>
      <c r="B668" s="132"/>
      <c r="C668" s="133"/>
      <c r="D668" s="133"/>
      <c r="E668" s="133"/>
      <c r="F668" s="133"/>
      <c r="G668" s="133"/>
      <c r="H668" s="133"/>
      <c r="I668" s="133"/>
      <c r="J668" s="133"/>
      <c r="K668" s="133"/>
      <c r="L668" s="133"/>
      <c r="M668" s="133"/>
    </row>
    <row r="669" spans="1:13" s="136" customFormat="1" ht="12.75">
      <c r="B669" s="132"/>
      <c r="C669" s="133"/>
      <c r="D669" s="133"/>
      <c r="E669" s="133"/>
      <c r="F669" s="133"/>
      <c r="G669" s="133"/>
      <c r="H669" s="133"/>
      <c r="I669" s="133"/>
      <c r="J669" s="133"/>
      <c r="K669" s="133"/>
      <c r="L669" s="133"/>
      <c r="M669" s="133"/>
    </row>
    <row r="670" spans="1:13" s="136" customFormat="1" ht="12.75">
      <c r="B670" s="149" t="s">
        <v>527</v>
      </c>
      <c r="C670" s="133"/>
      <c r="D670" s="133"/>
      <c r="E670" s="133"/>
      <c r="F670" s="133"/>
      <c r="G670" s="133"/>
      <c r="H670" s="133"/>
      <c r="I670" s="143" t="s">
        <v>444</v>
      </c>
      <c r="J670" s="133"/>
      <c r="K670" s="133"/>
      <c r="L670" s="133"/>
      <c r="M670" s="133"/>
    </row>
    <row r="671" spans="1:13" s="136" customFormat="1" ht="12.75">
      <c r="B671" s="132"/>
      <c r="C671" s="133"/>
      <c r="D671" s="133"/>
      <c r="E671" s="143" t="s">
        <v>471</v>
      </c>
      <c r="F671" s="143" t="s">
        <v>472</v>
      </c>
      <c r="G671" s="143" t="s">
        <v>473</v>
      </c>
      <c r="H671" s="143" t="s">
        <v>474</v>
      </c>
      <c r="I671" s="143" t="s">
        <v>475</v>
      </c>
      <c r="J671" s="129" t="s">
        <v>476</v>
      </c>
      <c r="K671" s="143" t="s">
        <v>477</v>
      </c>
      <c r="L671" s="133"/>
      <c r="M671" s="143" t="s">
        <v>478</v>
      </c>
    </row>
    <row r="672" spans="1:13" s="136" customFormat="1" ht="12.75">
      <c r="B672" s="132"/>
      <c r="C672" s="143" t="s">
        <v>479</v>
      </c>
      <c r="D672" s="143" t="s">
        <v>480</v>
      </c>
      <c r="E672" s="143" t="s">
        <v>481</v>
      </c>
      <c r="F672" s="143" t="s">
        <v>481</v>
      </c>
      <c r="G672" s="143" t="s">
        <v>482</v>
      </c>
      <c r="H672" s="143" t="s">
        <v>482</v>
      </c>
      <c r="I672" s="143" t="s">
        <v>483</v>
      </c>
      <c r="J672" s="129" t="s">
        <v>484</v>
      </c>
      <c r="K672" s="143" t="s">
        <v>485</v>
      </c>
      <c r="L672" s="143" t="s">
        <v>457</v>
      </c>
      <c r="M672" s="143" t="s">
        <v>486</v>
      </c>
    </row>
    <row r="673" spans="1:13" s="136" customFormat="1" ht="12.75">
      <c r="B673" s="132"/>
      <c r="C673" s="133"/>
      <c r="D673" s="133"/>
      <c r="E673" s="143" t="str">
        <f>"(0)"</f>
        <v>(0)</v>
      </c>
      <c r="F673" s="143" t="str">
        <f>"(1)"</f>
        <v>(1)</v>
      </c>
      <c r="G673" s="143" t="str">
        <f>"(2)"</f>
        <v>(2)</v>
      </c>
      <c r="H673" s="143" t="str">
        <f>"(3)"</f>
        <v>(3)</v>
      </c>
      <c r="I673" s="143" t="str">
        <f>"(4)"</f>
        <v>(4)</v>
      </c>
      <c r="J673" s="143" t="str">
        <f>"(5)"</f>
        <v>(5)</v>
      </c>
      <c r="K673" s="143" t="str">
        <f>"(7)"</f>
        <v>(7)</v>
      </c>
      <c r="L673" s="143" t="str">
        <f>"(8)"</f>
        <v>(8)</v>
      </c>
      <c r="M673" s="143" t="str">
        <f>"(9)"</f>
        <v>(9)</v>
      </c>
    </row>
    <row r="674" spans="1:13" s="136" customFormat="1" ht="12.75">
      <c r="B674" s="132">
        <v>21</v>
      </c>
      <c r="C674" s="133" t="s">
        <v>175</v>
      </c>
      <c r="D674" s="134">
        <f t="shared" ref="D674:D680" si="90">SUM(E674:M674)</f>
        <v>0</v>
      </c>
      <c r="E674" s="145"/>
      <c r="F674" s="135" t="s">
        <v>487</v>
      </c>
      <c r="G674" s="145"/>
      <c r="H674" s="145"/>
      <c r="I674" s="145"/>
      <c r="J674" s="145"/>
      <c r="K674" s="145"/>
      <c r="L674" s="145"/>
      <c r="M674" s="145"/>
    </row>
    <row r="675" spans="1:13" s="136" customFormat="1" ht="12.75">
      <c r="B675" s="132">
        <v>26</v>
      </c>
      <c r="C675" s="133" t="s">
        <v>702</v>
      </c>
      <c r="D675" s="134">
        <f t="shared" si="90"/>
        <v>0</v>
      </c>
      <c r="E675" s="145"/>
      <c r="F675" s="135" t="s">
        <v>487</v>
      </c>
      <c r="G675" s="145"/>
      <c r="H675" s="145"/>
      <c r="I675" s="145"/>
      <c r="J675" s="145"/>
      <c r="K675" s="145"/>
      <c r="L675" s="145"/>
      <c r="M675" s="145"/>
    </row>
    <row r="676" spans="1:13" s="136" customFormat="1" ht="12.75">
      <c r="B676" s="132">
        <v>27</v>
      </c>
      <c r="C676" s="133" t="s">
        <v>182</v>
      </c>
      <c r="D676" s="134">
        <f t="shared" si="90"/>
        <v>0</v>
      </c>
      <c r="E676" s="145"/>
      <c r="F676" s="135" t="s">
        <v>487</v>
      </c>
      <c r="G676" s="145"/>
      <c r="H676" s="145"/>
      <c r="I676" s="145"/>
      <c r="J676" s="145"/>
      <c r="K676" s="145"/>
      <c r="L676" s="145"/>
      <c r="M676" s="145"/>
    </row>
    <row r="677" spans="1:13" s="136" customFormat="1" ht="12.75">
      <c r="B677" s="132">
        <v>60</v>
      </c>
      <c r="C677" s="133" t="s">
        <v>190</v>
      </c>
      <c r="D677" s="134">
        <f t="shared" si="90"/>
        <v>0</v>
      </c>
      <c r="E677" s="145"/>
      <c r="F677" s="135" t="s">
        <v>487</v>
      </c>
      <c r="G677" s="145"/>
      <c r="H677" s="145"/>
      <c r="I677" s="145"/>
      <c r="J677" s="145"/>
      <c r="K677" s="145"/>
      <c r="L677" s="145"/>
      <c r="M677" s="145"/>
    </row>
    <row r="678" spans="1:13" s="136" customFormat="1" ht="12.75">
      <c r="B678" s="132">
        <v>83</v>
      </c>
      <c r="C678" s="133" t="s">
        <v>124</v>
      </c>
      <c r="D678" s="134">
        <f t="shared" si="90"/>
        <v>0</v>
      </c>
      <c r="E678" s="145"/>
      <c r="F678" s="135" t="s">
        <v>487</v>
      </c>
      <c r="G678" s="135" t="s">
        <v>487</v>
      </c>
      <c r="H678" s="135" t="s">
        <v>487</v>
      </c>
      <c r="I678" s="135" t="s">
        <v>487</v>
      </c>
      <c r="J678" s="135" t="s">
        <v>487</v>
      </c>
      <c r="K678" s="145"/>
      <c r="L678" s="135" t="s">
        <v>487</v>
      </c>
      <c r="M678" s="135" t="s">
        <v>487</v>
      </c>
    </row>
    <row r="679" spans="1:13" s="136" customFormat="1" ht="12.75">
      <c r="B679" s="132">
        <v>89</v>
      </c>
      <c r="C679" s="133" t="s">
        <v>563</v>
      </c>
      <c r="D679" s="134">
        <f t="shared" si="90"/>
        <v>0</v>
      </c>
      <c r="E679" s="144"/>
      <c r="F679" s="135" t="s">
        <v>487</v>
      </c>
      <c r="G679" s="153" t="s">
        <v>487</v>
      </c>
      <c r="H679" s="156" t="s">
        <v>487</v>
      </c>
      <c r="I679" s="153" t="s">
        <v>487</v>
      </c>
      <c r="J679" s="153" t="s">
        <v>487</v>
      </c>
      <c r="K679" s="153" t="s">
        <v>487</v>
      </c>
      <c r="L679" s="153" t="s">
        <v>487</v>
      </c>
    </row>
    <row r="680" spans="1:13" s="136" customFormat="1" ht="12.75">
      <c r="B680" s="132">
        <v>98</v>
      </c>
      <c r="C680" s="133" t="s">
        <v>127</v>
      </c>
      <c r="D680" s="134">
        <f t="shared" si="90"/>
        <v>380337.61999999994</v>
      </c>
      <c r="E680" s="145">
        <v>17701.78</v>
      </c>
      <c r="F680" s="135" t="s">
        <v>487</v>
      </c>
      <c r="G680" s="145"/>
      <c r="H680" s="145">
        <f>600+203800.96</f>
        <v>204400.96</v>
      </c>
      <c r="I680" s="145">
        <f>45.08+82671.09</f>
        <v>82716.17</v>
      </c>
      <c r="J680" s="145">
        <v>3119.91</v>
      </c>
      <c r="K680" s="145">
        <v>62246.5</v>
      </c>
      <c r="L680" s="145">
        <v>10152.299999999999</v>
      </c>
      <c r="M680" s="145"/>
    </row>
    <row r="681" spans="1:13" s="136" customFormat="1" ht="15">
      <c r="B681" s="132">
        <v>99</v>
      </c>
      <c r="C681" s="133" t="s">
        <v>442</v>
      </c>
      <c r="D681" s="119">
        <f>SUM(E681:F681)</f>
        <v>0</v>
      </c>
      <c r="E681" s="119"/>
      <c r="F681" s="119"/>
      <c r="G681" s="137" t="s">
        <v>487</v>
      </c>
      <c r="H681" s="137" t="s">
        <v>487</v>
      </c>
      <c r="I681" s="137" t="s">
        <v>487</v>
      </c>
      <c r="J681" s="137" t="s">
        <v>487</v>
      </c>
      <c r="K681" s="137" t="s">
        <v>487</v>
      </c>
      <c r="L681" s="137" t="s">
        <v>487</v>
      </c>
      <c r="M681" s="137" t="s">
        <v>487</v>
      </c>
    </row>
    <row r="682" spans="1:13" s="140" customFormat="1" ht="15">
      <c r="A682" s="136"/>
      <c r="B682" s="146"/>
      <c r="C682" s="122" t="s">
        <v>489</v>
      </c>
      <c r="D682" s="139">
        <f t="shared" ref="D682:M682" si="91">SUM(D674:D681)</f>
        <v>380337.61999999994</v>
      </c>
      <c r="E682" s="139">
        <f t="shared" si="91"/>
        <v>17701.78</v>
      </c>
      <c r="F682" s="139">
        <f t="shared" si="91"/>
        <v>0</v>
      </c>
      <c r="G682" s="139">
        <f t="shared" si="91"/>
        <v>0</v>
      </c>
      <c r="H682" s="139">
        <f t="shared" si="91"/>
        <v>204400.96</v>
      </c>
      <c r="I682" s="139">
        <f t="shared" si="91"/>
        <v>82716.17</v>
      </c>
      <c r="J682" s="139">
        <f t="shared" si="91"/>
        <v>3119.91</v>
      </c>
      <c r="K682" s="139">
        <f t="shared" si="91"/>
        <v>62246.5</v>
      </c>
      <c r="L682" s="139">
        <f t="shared" si="91"/>
        <v>10152.299999999999</v>
      </c>
      <c r="M682" s="139">
        <f t="shared" si="91"/>
        <v>0</v>
      </c>
    </row>
    <row r="683" spans="1:13" s="136" customFormat="1" ht="12.75">
      <c r="A683" s="140"/>
      <c r="B683" s="132"/>
      <c r="C683" s="133"/>
      <c r="D683" s="133"/>
      <c r="E683" s="133"/>
      <c r="F683" s="133"/>
      <c r="G683" s="133"/>
      <c r="H683" s="133"/>
      <c r="I683" s="133"/>
      <c r="J683" s="133"/>
      <c r="K683" s="133"/>
      <c r="L683" s="133"/>
      <c r="M683" s="133"/>
    </row>
    <row r="684" spans="1:13" s="136" customFormat="1" ht="12.75">
      <c r="B684" s="132"/>
      <c r="C684" s="133"/>
      <c r="D684" s="133"/>
      <c r="E684" s="133"/>
      <c r="F684" s="133"/>
      <c r="G684" s="133"/>
      <c r="H684" s="133"/>
      <c r="I684" s="133"/>
      <c r="J684" s="133"/>
      <c r="K684" s="133"/>
      <c r="L684" s="133"/>
      <c r="M684" s="133"/>
    </row>
    <row r="685" spans="1:13" s="136" customFormat="1" ht="12.75">
      <c r="B685" s="149" t="s">
        <v>528</v>
      </c>
      <c r="C685" s="133"/>
      <c r="D685" s="133"/>
      <c r="E685" s="133"/>
      <c r="F685" s="152"/>
      <c r="G685" s="152"/>
      <c r="H685" s="133"/>
      <c r="I685" s="143" t="s">
        <v>444</v>
      </c>
      <c r="J685" s="133"/>
      <c r="K685" s="133"/>
      <c r="L685" s="133"/>
      <c r="M685" s="133"/>
    </row>
    <row r="686" spans="1:13" s="136" customFormat="1" ht="12.75">
      <c r="B686" s="132"/>
      <c r="C686" s="133"/>
      <c r="D686" s="133"/>
      <c r="E686" s="143" t="s">
        <v>471</v>
      </c>
      <c r="F686" s="143" t="s">
        <v>472</v>
      </c>
      <c r="G686" s="143" t="s">
        <v>473</v>
      </c>
      <c r="H686" s="143" t="s">
        <v>474</v>
      </c>
      <c r="I686" s="143" t="s">
        <v>475</v>
      </c>
      <c r="J686" s="129" t="s">
        <v>476</v>
      </c>
      <c r="K686" s="143" t="s">
        <v>477</v>
      </c>
      <c r="L686" s="133"/>
      <c r="M686" s="143" t="s">
        <v>478</v>
      </c>
    </row>
    <row r="687" spans="1:13" s="136" customFormat="1" ht="12.75">
      <c r="B687" s="132"/>
      <c r="C687" s="143" t="s">
        <v>479</v>
      </c>
      <c r="D687" s="143" t="s">
        <v>480</v>
      </c>
      <c r="E687" s="143" t="s">
        <v>481</v>
      </c>
      <c r="F687" s="143" t="s">
        <v>481</v>
      </c>
      <c r="G687" s="143" t="s">
        <v>482</v>
      </c>
      <c r="H687" s="143" t="s">
        <v>482</v>
      </c>
      <c r="I687" s="143" t="s">
        <v>483</v>
      </c>
      <c r="J687" s="129" t="s">
        <v>484</v>
      </c>
      <c r="K687" s="143" t="s">
        <v>485</v>
      </c>
      <c r="L687" s="143" t="s">
        <v>457</v>
      </c>
      <c r="M687" s="143" t="s">
        <v>486</v>
      </c>
    </row>
    <row r="688" spans="1:13" s="136" customFormat="1" ht="12.75">
      <c r="B688" s="132"/>
      <c r="C688" s="133"/>
      <c r="D688" s="133"/>
      <c r="E688" s="143" t="str">
        <f>"(0)"</f>
        <v>(0)</v>
      </c>
      <c r="F688" s="143" t="str">
        <f>"(1)"</f>
        <v>(1)</v>
      </c>
      <c r="G688" s="143" t="str">
        <f>"(2)"</f>
        <v>(2)</v>
      </c>
      <c r="H688" s="143" t="str">
        <f>"(3)"</f>
        <v>(3)</v>
      </c>
      <c r="I688" s="143" t="str">
        <f>"(4)"</f>
        <v>(4)</v>
      </c>
      <c r="J688" s="143" t="str">
        <f>"(5)"</f>
        <v>(5)</v>
      </c>
      <c r="K688" s="143" t="str">
        <f>"(7)"</f>
        <v>(7)</v>
      </c>
      <c r="L688" s="143" t="str">
        <f>"(8)"</f>
        <v>(8)</v>
      </c>
      <c r="M688" s="143" t="str">
        <f>"(9)"</f>
        <v>(9)</v>
      </c>
    </row>
    <row r="689" spans="1:13" s="136" customFormat="1" ht="12.75">
      <c r="B689" s="132">
        <v>60</v>
      </c>
      <c r="C689" s="133" t="s">
        <v>190</v>
      </c>
      <c r="D689" s="134">
        <f>SUM(E689:M689)</f>
        <v>0</v>
      </c>
      <c r="E689" s="145"/>
      <c r="F689" s="135" t="s">
        <v>487</v>
      </c>
      <c r="G689" s="145"/>
      <c r="H689" s="145"/>
      <c r="I689" s="145"/>
      <c r="J689" s="145"/>
      <c r="K689" s="145"/>
      <c r="L689" s="145"/>
      <c r="M689" s="145"/>
    </row>
    <row r="690" spans="1:13" s="136" customFormat="1" ht="12.75">
      <c r="B690" s="132">
        <v>83</v>
      </c>
      <c r="C690" s="133" t="s">
        <v>124</v>
      </c>
      <c r="D690" s="134">
        <f>SUM(E690:M690)</f>
        <v>0</v>
      </c>
      <c r="E690" s="145"/>
      <c r="F690" s="135" t="s">
        <v>487</v>
      </c>
      <c r="G690" s="135" t="s">
        <v>487</v>
      </c>
      <c r="H690" s="135" t="s">
        <v>487</v>
      </c>
      <c r="I690" s="135" t="s">
        <v>487</v>
      </c>
      <c r="J690" s="153" t="s">
        <v>487</v>
      </c>
      <c r="K690" s="145"/>
      <c r="L690" s="135" t="s">
        <v>487</v>
      </c>
      <c r="M690" s="135" t="s">
        <v>487</v>
      </c>
    </row>
    <row r="691" spans="1:13" s="136" customFormat="1" ht="12.75">
      <c r="B691" s="132">
        <v>89</v>
      </c>
      <c r="C691" s="133" t="s">
        <v>563</v>
      </c>
      <c r="D691" s="134">
        <f>SUM(E691:M691)</f>
        <v>0</v>
      </c>
      <c r="E691" s="144"/>
      <c r="F691" s="135" t="s">
        <v>487</v>
      </c>
      <c r="G691" s="153" t="s">
        <v>487</v>
      </c>
      <c r="H691" s="156" t="s">
        <v>487</v>
      </c>
      <c r="I691" s="153" t="s">
        <v>487</v>
      </c>
      <c r="J691" s="153" t="s">
        <v>487</v>
      </c>
      <c r="K691" s="153" t="s">
        <v>487</v>
      </c>
      <c r="L691" s="153" t="s">
        <v>487</v>
      </c>
    </row>
    <row r="692" spans="1:13" s="136" customFormat="1" ht="12.75">
      <c r="B692" s="132">
        <v>98</v>
      </c>
      <c r="C692" s="133" t="s">
        <v>127</v>
      </c>
      <c r="D692" s="134">
        <f>SUM(E692:M692)</f>
        <v>20658.34</v>
      </c>
      <c r="E692" s="145">
        <v>3263.65</v>
      </c>
      <c r="F692" s="135" t="s">
        <v>487</v>
      </c>
      <c r="G692" s="145"/>
      <c r="H692" s="145">
        <v>11751.57</v>
      </c>
      <c r="I692" s="145">
        <v>5373.32</v>
      </c>
      <c r="J692" s="145"/>
      <c r="K692" s="145">
        <v>50.16</v>
      </c>
      <c r="L692" s="145">
        <v>219.64</v>
      </c>
      <c r="M692" s="145"/>
    </row>
    <row r="693" spans="1:13" s="136" customFormat="1" ht="15">
      <c r="B693" s="132">
        <v>99</v>
      </c>
      <c r="C693" s="133" t="s">
        <v>442</v>
      </c>
      <c r="D693" s="119">
        <f>SUM(E693:F693)</f>
        <v>0</v>
      </c>
      <c r="E693" s="119"/>
      <c r="F693" s="119"/>
      <c r="G693" s="137" t="s">
        <v>487</v>
      </c>
      <c r="H693" s="137" t="s">
        <v>487</v>
      </c>
      <c r="I693" s="137" t="s">
        <v>487</v>
      </c>
      <c r="J693" s="137" t="s">
        <v>487</v>
      </c>
      <c r="K693" s="137" t="s">
        <v>487</v>
      </c>
      <c r="L693" s="137" t="s">
        <v>487</v>
      </c>
      <c r="M693" s="137" t="s">
        <v>487</v>
      </c>
    </row>
    <row r="694" spans="1:13" s="140" customFormat="1" ht="15">
      <c r="A694" s="136"/>
      <c r="B694" s="146"/>
      <c r="C694" s="122" t="s">
        <v>489</v>
      </c>
      <c r="D694" s="139">
        <f t="shared" ref="D694:M694" si="92">SUM(D689:D693)</f>
        <v>20658.34</v>
      </c>
      <c r="E694" s="139">
        <f t="shared" si="92"/>
        <v>3263.65</v>
      </c>
      <c r="F694" s="139">
        <f t="shared" si="92"/>
        <v>0</v>
      </c>
      <c r="G694" s="139">
        <f t="shared" si="92"/>
        <v>0</v>
      </c>
      <c r="H694" s="139">
        <f t="shared" si="92"/>
        <v>11751.57</v>
      </c>
      <c r="I694" s="139">
        <f t="shared" si="92"/>
        <v>5373.32</v>
      </c>
      <c r="J694" s="139">
        <f t="shared" si="92"/>
        <v>0</v>
      </c>
      <c r="K694" s="139">
        <f t="shared" si="92"/>
        <v>50.16</v>
      </c>
      <c r="L694" s="139">
        <f t="shared" si="92"/>
        <v>219.64</v>
      </c>
      <c r="M694" s="139">
        <f t="shared" si="92"/>
        <v>0</v>
      </c>
    </row>
    <row r="695" spans="1:13" s="136" customFormat="1" ht="12.75">
      <c r="A695" s="140"/>
      <c r="B695" s="132"/>
      <c r="C695" s="133"/>
      <c r="D695" s="133"/>
      <c r="E695" s="133"/>
      <c r="F695" s="143"/>
      <c r="G695" s="133"/>
      <c r="H695" s="133"/>
      <c r="I695" s="133"/>
      <c r="J695" s="133"/>
      <c r="K695" s="133"/>
      <c r="L695" s="133"/>
      <c r="M695" s="133"/>
    </row>
    <row r="696" spans="1:13" s="136" customFormat="1" ht="12.75">
      <c r="B696" s="132"/>
      <c r="C696" s="133"/>
      <c r="D696" s="133"/>
      <c r="E696" s="133"/>
      <c r="F696" s="143"/>
      <c r="G696" s="133"/>
      <c r="H696" s="133"/>
      <c r="I696" s="133"/>
      <c r="J696" s="133"/>
      <c r="K696" s="133"/>
      <c r="L696" s="133"/>
      <c r="M696" s="133"/>
    </row>
    <row r="697" spans="1:13" s="136" customFormat="1" ht="12.75">
      <c r="B697" s="149" t="s">
        <v>529</v>
      </c>
      <c r="C697" s="133"/>
      <c r="D697" s="133"/>
      <c r="E697" s="133"/>
      <c r="F697" s="143"/>
      <c r="G697" s="133"/>
      <c r="H697" s="133"/>
      <c r="I697" s="143" t="s">
        <v>444</v>
      </c>
      <c r="J697" s="133"/>
      <c r="K697" s="133"/>
      <c r="L697" s="133"/>
      <c r="M697" s="133"/>
    </row>
    <row r="698" spans="1:13" s="136" customFormat="1" ht="12.75">
      <c r="B698" s="132"/>
      <c r="C698" s="133"/>
      <c r="D698" s="133"/>
      <c r="E698" s="143" t="s">
        <v>471</v>
      </c>
      <c r="F698" s="143" t="s">
        <v>472</v>
      </c>
      <c r="G698" s="143" t="s">
        <v>473</v>
      </c>
      <c r="H698" s="143" t="s">
        <v>474</v>
      </c>
      <c r="I698" s="143" t="s">
        <v>475</v>
      </c>
      <c r="J698" s="129" t="s">
        <v>476</v>
      </c>
      <c r="K698" s="143" t="s">
        <v>477</v>
      </c>
      <c r="L698" s="133"/>
      <c r="M698" s="143" t="s">
        <v>478</v>
      </c>
    </row>
    <row r="699" spans="1:13" s="136" customFormat="1" ht="12.75">
      <c r="B699" s="132"/>
      <c r="C699" s="143" t="s">
        <v>479</v>
      </c>
      <c r="D699" s="143" t="s">
        <v>480</v>
      </c>
      <c r="E699" s="143" t="s">
        <v>481</v>
      </c>
      <c r="F699" s="143" t="s">
        <v>481</v>
      </c>
      <c r="G699" s="143" t="s">
        <v>482</v>
      </c>
      <c r="H699" s="143" t="s">
        <v>482</v>
      </c>
      <c r="I699" s="143" t="s">
        <v>483</v>
      </c>
      <c r="J699" s="129" t="s">
        <v>484</v>
      </c>
      <c r="K699" s="143" t="s">
        <v>485</v>
      </c>
      <c r="L699" s="143" t="s">
        <v>457</v>
      </c>
      <c r="M699" s="143" t="s">
        <v>486</v>
      </c>
    </row>
    <row r="700" spans="1:13" s="136" customFormat="1" ht="12.75">
      <c r="B700" s="132"/>
      <c r="C700" s="133"/>
      <c r="D700" s="133"/>
      <c r="E700" s="143" t="s">
        <v>503</v>
      </c>
      <c r="F700" s="143" t="s">
        <v>504</v>
      </c>
      <c r="G700" s="143" t="s">
        <v>505</v>
      </c>
      <c r="H700" s="143" t="s">
        <v>506</v>
      </c>
      <c r="I700" s="143" t="s">
        <v>507</v>
      </c>
      <c r="J700" s="143" t="s">
        <v>508</v>
      </c>
      <c r="K700" s="143" t="s">
        <v>454</v>
      </c>
      <c r="L700" s="143" t="s">
        <v>456</v>
      </c>
      <c r="M700" s="143" t="s">
        <v>458</v>
      </c>
    </row>
    <row r="701" spans="1:13" s="136" customFormat="1" ht="12.75">
      <c r="B701" s="132">
        <v>60</v>
      </c>
      <c r="C701" s="133" t="s">
        <v>190</v>
      </c>
      <c r="D701" s="134">
        <f>SUM(E701:M701)</f>
        <v>0</v>
      </c>
      <c r="E701" s="145"/>
      <c r="F701" s="135" t="s">
        <v>487</v>
      </c>
      <c r="G701" s="145"/>
      <c r="H701" s="145"/>
      <c r="I701" s="145"/>
      <c r="J701" s="145"/>
      <c r="K701" s="145"/>
      <c r="L701" s="145"/>
      <c r="M701" s="145"/>
    </row>
    <row r="702" spans="1:13" s="136" customFormat="1" ht="12.75">
      <c r="B702" s="132">
        <v>83</v>
      </c>
      <c r="C702" s="133" t="s">
        <v>124</v>
      </c>
      <c r="D702" s="134">
        <f>SUM(E702:M702)</f>
        <v>0</v>
      </c>
      <c r="E702" s="145"/>
      <c r="F702" s="135" t="s">
        <v>487</v>
      </c>
      <c r="G702" s="135" t="s">
        <v>487</v>
      </c>
      <c r="H702" s="135" t="s">
        <v>487</v>
      </c>
      <c r="I702" s="135" t="s">
        <v>487</v>
      </c>
      <c r="J702" s="135" t="s">
        <v>487</v>
      </c>
      <c r="K702" s="145"/>
      <c r="L702" s="135" t="s">
        <v>487</v>
      </c>
      <c r="M702" s="135" t="s">
        <v>487</v>
      </c>
    </row>
    <row r="703" spans="1:13" s="136" customFormat="1" ht="12.75">
      <c r="B703" s="132">
        <v>89</v>
      </c>
      <c r="C703" s="133" t="s">
        <v>563</v>
      </c>
      <c r="D703" s="134">
        <f>SUM(E703:M703)</f>
        <v>0</v>
      </c>
      <c r="E703" s="144"/>
      <c r="F703" s="135" t="s">
        <v>487</v>
      </c>
      <c r="G703" s="153" t="s">
        <v>487</v>
      </c>
      <c r="H703" s="156" t="s">
        <v>487</v>
      </c>
      <c r="I703" s="153" t="s">
        <v>487</v>
      </c>
      <c r="J703" s="153" t="s">
        <v>487</v>
      </c>
      <c r="K703" s="153" t="s">
        <v>487</v>
      </c>
      <c r="L703" s="153" t="s">
        <v>487</v>
      </c>
    </row>
    <row r="704" spans="1:13" s="136" customFormat="1" ht="12.75">
      <c r="B704" s="132">
        <v>98</v>
      </c>
      <c r="C704" s="133" t="s">
        <v>127</v>
      </c>
      <c r="D704" s="134">
        <f>SUM(E704:M704)</f>
        <v>0</v>
      </c>
      <c r="E704" s="145"/>
      <c r="F704" s="135" t="s">
        <v>487</v>
      </c>
      <c r="G704" s="145"/>
      <c r="H704" s="145"/>
      <c r="I704" s="145"/>
      <c r="J704" s="145"/>
      <c r="K704" s="145"/>
      <c r="L704" s="145"/>
      <c r="M704" s="145"/>
    </row>
    <row r="705" spans="1:13" s="136" customFormat="1" ht="15">
      <c r="B705" s="132">
        <v>99</v>
      </c>
      <c r="C705" s="133" t="s">
        <v>442</v>
      </c>
      <c r="D705" s="119">
        <f>SUM(E705:F705)</f>
        <v>0</v>
      </c>
      <c r="E705" s="119"/>
      <c r="F705" s="119"/>
      <c r="G705" s="137" t="s">
        <v>487</v>
      </c>
      <c r="H705" s="137" t="s">
        <v>487</v>
      </c>
      <c r="I705" s="137" t="s">
        <v>487</v>
      </c>
      <c r="J705" s="137" t="s">
        <v>487</v>
      </c>
      <c r="K705" s="137" t="s">
        <v>487</v>
      </c>
      <c r="L705" s="137" t="s">
        <v>487</v>
      </c>
      <c r="M705" s="137" t="s">
        <v>487</v>
      </c>
    </row>
    <row r="706" spans="1:13" s="140" customFormat="1" ht="15">
      <c r="A706" s="136"/>
      <c r="B706" s="146"/>
      <c r="C706" s="122" t="s">
        <v>489</v>
      </c>
      <c r="D706" s="139">
        <f t="shared" ref="D706:M706" si="93">SUM(D701:D705)</f>
        <v>0</v>
      </c>
      <c r="E706" s="139">
        <f t="shared" si="93"/>
        <v>0</v>
      </c>
      <c r="F706" s="139">
        <f t="shared" si="93"/>
        <v>0</v>
      </c>
      <c r="G706" s="139">
        <f t="shared" si="93"/>
        <v>0</v>
      </c>
      <c r="H706" s="139">
        <f t="shared" si="93"/>
        <v>0</v>
      </c>
      <c r="I706" s="139">
        <f t="shared" si="93"/>
        <v>0</v>
      </c>
      <c r="J706" s="139">
        <f t="shared" si="93"/>
        <v>0</v>
      </c>
      <c r="K706" s="139">
        <f t="shared" si="93"/>
        <v>0</v>
      </c>
      <c r="L706" s="139">
        <f t="shared" si="93"/>
        <v>0</v>
      </c>
      <c r="M706" s="139">
        <f t="shared" si="93"/>
        <v>0</v>
      </c>
    </row>
    <row r="707" spans="1:13" s="136" customFormat="1" ht="12.75">
      <c r="A707" s="140"/>
      <c r="B707" s="151"/>
      <c r="C707" s="133"/>
      <c r="D707" s="133"/>
      <c r="E707" s="133"/>
      <c r="F707" s="133"/>
      <c r="G707" s="133"/>
      <c r="H707" s="133"/>
      <c r="I707" s="133"/>
      <c r="J707" s="133"/>
      <c r="K707" s="133"/>
      <c r="L707" s="133"/>
      <c r="M707" s="133"/>
    </row>
    <row r="708" spans="1:13" s="136" customFormat="1" ht="12.75">
      <c r="B708" s="132"/>
      <c r="C708" s="133"/>
      <c r="D708" s="133"/>
      <c r="E708" s="133"/>
      <c r="F708" s="133"/>
      <c r="G708" s="133"/>
      <c r="H708" s="133"/>
      <c r="I708" s="133"/>
      <c r="J708" s="133"/>
      <c r="K708" s="133"/>
      <c r="L708" s="133"/>
      <c r="M708" s="133"/>
    </row>
    <row r="709" spans="1:13" s="136" customFormat="1" ht="12.75">
      <c r="B709" s="149" t="s">
        <v>530</v>
      </c>
      <c r="C709" s="133"/>
      <c r="D709" s="133"/>
      <c r="E709" s="133"/>
      <c r="F709" s="133"/>
      <c r="G709" s="133"/>
      <c r="H709" s="133"/>
      <c r="I709" s="143" t="s">
        <v>444</v>
      </c>
      <c r="J709" s="133"/>
      <c r="K709" s="133"/>
      <c r="L709" s="133"/>
      <c r="M709" s="133"/>
    </row>
    <row r="710" spans="1:13" s="136" customFormat="1" ht="12.75">
      <c r="B710" s="132"/>
      <c r="C710" s="133"/>
      <c r="D710" s="133"/>
      <c r="E710" s="143" t="s">
        <v>471</v>
      </c>
      <c r="F710" s="143" t="s">
        <v>472</v>
      </c>
      <c r="G710" s="143" t="s">
        <v>473</v>
      </c>
      <c r="H710" s="143" t="s">
        <v>474</v>
      </c>
      <c r="I710" s="143" t="s">
        <v>475</v>
      </c>
      <c r="J710" s="129" t="s">
        <v>476</v>
      </c>
      <c r="K710" s="143" t="s">
        <v>477</v>
      </c>
      <c r="L710" s="133"/>
      <c r="M710" s="143" t="s">
        <v>478</v>
      </c>
    </row>
    <row r="711" spans="1:13" s="136" customFormat="1" ht="12.75">
      <c r="B711" s="132"/>
      <c r="C711" s="143" t="s">
        <v>479</v>
      </c>
      <c r="D711" s="143" t="s">
        <v>480</v>
      </c>
      <c r="E711" s="143" t="s">
        <v>481</v>
      </c>
      <c r="F711" s="143" t="s">
        <v>481</v>
      </c>
      <c r="G711" s="143" t="s">
        <v>482</v>
      </c>
      <c r="H711" s="143" t="s">
        <v>482</v>
      </c>
      <c r="I711" s="143" t="s">
        <v>483</v>
      </c>
      <c r="J711" s="129" t="s">
        <v>484</v>
      </c>
      <c r="K711" s="143" t="s">
        <v>485</v>
      </c>
      <c r="L711" s="143" t="s">
        <v>457</v>
      </c>
      <c r="M711" s="143" t="s">
        <v>486</v>
      </c>
    </row>
    <row r="712" spans="1:13" s="136" customFormat="1" ht="12.75">
      <c r="B712" s="132"/>
      <c r="C712" s="133"/>
      <c r="D712" s="133"/>
      <c r="E712" s="143" t="str">
        <f>"(0)"</f>
        <v>(0)</v>
      </c>
      <c r="F712" s="143" t="str">
        <f>"(1)"</f>
        <v>(1)</v>
      </c>
      <c r="G712" s="143" t="str">
        <f>"(2)"</f>
        <v>(2)</v>
      </c>
      <c r="H712" s="143" t="str">
        <f>"(3)"</f>
        <v>(3)</v>
      </c>
      <c r="I712" s="143" t="str">
        <f>"(4)"</f>
        <v>(4)</v>
      </c>
      <c r="J712" s="143" t="str">
        <f>"(5)"</f>
        <v>(5)</v>
      </c>
      <c r="K712" s="143" t="str">
        <f>"(7)"</f>
        <v>(7)</v>
      </c>
      <c r="L712" s="143" t="str">
        <f>"(8)"</f>
        <v>(8)</v>
      </c>
      <c r="M712" s="143" t="str">
        <f>"(9)"</f>
        <v>(9)</v>
      </c>
    </row>
    <row r="713" spans="1:13" s="136" customFormat="1" ht="12.75">
      <c r="B713" s="132">
        <v>60</v>
      </c>
      <c r="C713" s="133" t="s">
        <v>190</v>
      </c>
      <c r="D713" s="134">
        <f>SUM(E713:M713)</f>
        <v>0</v>
      </c>
      <c r="E713" s="145"/>
      <c r="F713" s="135" t="s">
        <v>487</v>
      </c>
      <c r="G713" s="145"/>
      <c r="H713" s="145"/>
      <c r="I713" s="145"/>
      <c r="J713" s="145"/>
      <c r="K713" s="145"/>
      <c r="L713" s="145"/>
      <c r="M713" s="145"/>
    </row>
    <row r="714" spans="1:13" s="136" customFormat="1" ht="12.75">
      <c r="B714" s="132">
        <v>83</v>
      </c>
      <c r="C714" s="133" t="s">
        <v>124</v>
      </c>
      <c r="D714" s="134">
        <f>SUM(E714:M714)</f>
        <v>0</v>
      </c>
      <c r="E714" s="145"/>
      <c r="F714" s="135" t="s">
        <v>487</v>
      </c>
      <c r="G714" s="135" t="s">
        <v>487</v>
      </c>
      <c r="H714" s="135" t="s">
        <v>487</v>
      </c>
      <c r="I714" s="135" t="s">
        <v>487</v>
      </c>
      <c r="J714" s="135" t="s">
        <v>487</v>
      </c>
      <c r="K714" s="145"/>
      <c r="L714" s="135" t="s">
        <v>487</v>
      </c>
      <c r="M714" s="135" t="s">
        <v>487</v>
      </c>
    </row>
    <row r="715" spans="1:13" s="136" customFormat="1" ht="12.75">
      <c r="B715" s="132">
        <v>89</v>
      </c>
      <c r="C715" s="133" t="s">
        <v>563</v>
      </c>
      <c r="D715" s="134">
        <f>SUM(E715:M715)</f>
        <v>0</v>
      </c>
      <c r="E715" s="144"/>
      <c r="F715" s="135" t="s">
        <v>487</v>
      </c>
      <c r="G715" s="153" t="s">
        <v>487</v>
      </c>
      <c r="H715" s="156" t="s">
        <v>487</v>
      </c>
      <c r="I715" s="153" t="s">
        <v>487</v>
      </c>
      <c r="J715" s="153" t="s">
        <v>487</v>
      </c>
      <c r="K715" s="153" t="s">
        <v>487</v>
      </c>
      <c r="L715" s="153" t="s">
        <v>487</v>
      </c>
    </row>
    <row r="716" spans="1:13" s="136" customFormat="1" ht="12.75">
      <c r="B716" s="132">
        <v>98</v>
      </c>
      <c r="C716" s="133" t="s">
        <v>127</v>
      </c>
      <c r="D716" s="134">
        <f>SUM(E716:M716)</f>
        <v>131651.18000000002</v>
      </c>
      <c r="E716" s="145">
        <v>711.43</v>
      </c>
      <c r="F716" s="135" t="s">
        <v>487</v>
      </c>
      <c r="G716" s="145"/>
      <c r="H716" s="145">
        <v>14662.97</v>
      </c>
      <c r="I716" s="145">
        <v>5990</v>
      </c>
      <c r="J716" s="145">
        <v>1152.25</v>
      </c>
      <c r="K716" s="145">
        <v>108719.21</v>
      </c>
      <c r="L716" s="145">
        <v>415.32</v>
      </c>
      <c r="M716" s="145"/>
    </row>
    <row r="717" spans="1:13" s="136" customFormat="1" ht="15">
      <c r="B717" s="132">
        <v>99</v>
      </c>
      <c r="C717" s="133" t="s">
        <v>442</v>
      </c>
      <c r="D717" s="119">
        <f>SUM(E717:F717)</f>
        <v>0</v>
      </c>
      <c r="E717" s="119"/>
      <c r="F717" s="119"/>
      <c r="G717" s="137" t="s">
        <v>487</v>
      </c>
      <c r="H717" s="137" t="s">
        <v>487</v>
      </c>
      <c r="I717" s="137" t="s">
        <v>487</v>
      </c>
      <c r="J717" s="137" t="s">
        <v>487</v>
      </c>
      <c r="K717" s="137" t="s">
        <v>487</v>
      </c>
      <c r="L717" s="137" t="s">
        <v>487</v>
      </c>
      <c r="M717" s="137" t="s">
        <v>487</v>
      </c>
    </row>
    <row r="718" spans="1:13" s="140" customFormat="1" ht="15">
      <c r="A718" s="136"/>
      <c r="B718" s="146"/>
      <c r="C718" s="122" t="s">
        <v>489</v>
      </c>
      <c r="D718" s="139">
        <f t="shared" ref="D718:M718" si="94">SUM(D713:D717)</f>
        <v>131651.18000000002</v>
      </c>
      <c r="E718" s="139">
        <f t="shared" si="94"/>
        <v>711.43</v>
      </c>
      <c r="F718" s="139">
        <f t="shared" si="94"/>
        <v>0</v>
      </c>
      <c r="G718" s="139">
        <f t="shared" si="94"/>
        <v>0</v>
      </c>
      <c r="H718" s="139">
        <f t="shared" si="94"/>
        <v>14662.97</v>
      </c>
      <c r="I718" s="139">
        <f t="shared" si="94"/>
        <v>5990</v>
      </c>
      <c r="J718" s="139">
        <f t="shared" si="94"/>
        <v>1152.25</v>
      </c>
      <c r="K718" s="139">
        <f t="shared" si="94"/>
        <v>108719.21</v>
      </c>
      <c r="L718" s="139">
        <f t="shared" si="94"/>
        <v>415.32</v>
      </c>
      <c r="M718" s="139">
        <f t="shared" si="94"/>
        <v>0</v>
      </c>
    </row>
    <row r="719" spans="1:13" s="136" customFormat="1" ht="12.75">
      <c r="A719" s="140"/>
      <c r="B719" s="132"/>
      <c r="C719" s="133"/>
      <c r="D719" s="133"/>
      <c r="E719" s="143"/>
      <c r="F719" s="143"/>
      <c r="G719" s="143"/>
      <c r="H719" s="143"/>
      <c r="I719" s="143"/>
      <c r="J719" s="143"/>
      <c r="K719" s="143"/>
      <c r="L719" s="143"/>
      <c r="M719" s="143"/>
    </row>
    <row r="720" spans="1:13" s="136" customFormat="1" ht="12.75">
      <c r="B720" s="132"/>
      <c r="C720" s="133"/>
      <c r="D720" s="133"/>
      <c r="E720" s="143"/>
      <c r="F720" s="143"/>
      <c r="G720" s="143"/>
      <c r="H720" s="143"/>
      <c r="I720" s="143"/>
      <c r="J720" s="143"/>
      <c r="K720" s="143"/>
      <c r="L720" s="143"/>
      <c r="M720" s="143"/>
    </row>
    <row r="721" spans="1:13" s="136" customFormat="1" ht="12.75">
      <c r="B721" s="149" t="s">
        <v>531</v>
      </c>
      <c r="C721" s="133"/>
      <c r="D721" s="133"/>
      <c r="E721" s="133"/>
      <c r="F721" s="133"/>
      <c r="G721" s="133"/>
      <c r="H721" s="133"/>
      <c r="I721" s="143" t="s">
        <v>444</v>
      </c>
      <c r="J721" s="133"/>
      <c r="K721" s="133"/>
      <c r="L721" s="133"/>
      <c r="M721" s="133"/>
    </row>
    <row r="722" spans="1:13" s="136" customFormat="1" ht="12.75">
      <c r="B722" s="132"/>
      <c r="C722" s="133"/>
      <c r="D722" s="133"/>
      <c r="E722" s="143" t="s">
        <v>471</v>
      </c>
      <c r="F722" s="143" t="s">
        <v>472</v>
      </c>
      <c r="G722" s="143" t="s">
        <v>473</v>
      </c>
      <c r="H722" s="143" t="s">
        <v>474</v>
      </c>
      <c r="I722" s="143" t="s">
        <v>475</v>
      </c>
      <c r="J722" s="129" t="s">
        <v>476</v>
      </c>
      <c r="K722" s="143" t="s">
        <v>477</v>
      </c>
      <c r="L722" s="133"/>
      <c r="M722" s="143" t="s">
        <v>478</v>
      </c>
    </row>
    <row r="723" spans="1:13" s="136" customFormat="1" ht="12.75">
      <c r="B723" s="132"/>
      <c r="C723" s="143" t="s">
        <v>479</v>
      </c>
      <c r="D723" s="143" t="s">
        <v>480</v>
      </c>
      <c r="E723" s="143" t="s">
        <v>481</v>
      </c>
      <c r="F723" s="143" t="s">
        <v>481</v>
      </c>
      <c r="G723" s="143" t="s">
        <v>482</v>
      </c>
      <c r="H723" s="143" t="s">
        <v>482</v>
      </c>
      <c r="I723" s="143" t="s">
        <v>483</v>
      </c>
      <c r="J723" s="129" t="s">
        <v>484</v>
      </c>
      <c r="K723" s="143" t="s">
        <v>485</v>
      </c>
      <c r="L723" s="143" t="s">
        <v>457</v>
      </c>
      <c r="M723" s="143" t="s">
        <v>486</v>
      </c>
    </row>
    <row r="724" spans="1:13" s="136" customFormat="1" ht="12.75">
      <c r="B724" s="132"/>
      <c r="C724" s="133"/>
      <c r="D724" s="133"/>
      <c r="E724" s="143" t="str">
        <f>"(0)"</f>
        <v>(0)</v>
      </c>
      <c r="F724" s="143" t="str">
        <f>"(1)"</f>
        <v>(1)</v>
      </c>
      <c r="G724" s="143" t="str">
        <f>"(2)"</f>
        <v>(2)</v>
      </c>
      <c r="H724" s="143" t="str">
        <f>"(3)"</f>
        <v>(3)</v>
      </c>
      <c r="I724" s="143" t="str">
        <f>"(4)"</f>
        <v>(4)</v>
      </c>
      <c r="J724" s="143" t="str">
        <f>"(5)"</f>
        <v>(5)</v>
      </c>
      <c r="K724" s="143" t="str">
        <f>"(7)"</f>
        <v>(7)</v>
      </c>
      <c r="L724" s="143" t="str">
        <f>"(8)"</f>
        <v>(8)</v>
      </c>
      <c r="M724" s="143" t="str">
        <f>"(9)"</f>
        <v>(9)</v>
      </c>
    </row>
    <row r="725" spans="1:13" s="136" customFormat="1" ht="12.75">
      <c r="B725" s="132">
        <v>60</v>
      </c>
      <c r="C725" s="133" t="s">
        <v>190</v>
      </c>
      <c r="D725" s="134">
        <f>SUM(E725:M725)</f>
        <v>0</v>
      </c>
      <c r="E725" s="145"/>
      <c r="F725" s="135" t="s">
        <v>487</v>
      </c>
      <c r="G725" s="145"/>
      <c r="H725" s="145"/>
      <c r="I725" s="145"/>
      <c r="J725" s="145"/>
      <c r="K725" s="145"/>
      <c r="L725" s="145"/>
      <c r="M725" s="145"/>
    </row>
    <row r="726" spans="1:13" s="136" customFormat="1" ht="12.75">
      <c r="B726" s="132">
        <v>83</v>
      </c>
      <c r="C726" s="133" t="s">
        <v>124</v>
      </c>
      <c r="D726" s="134">
        <f>SUM(E726:M726)</f>
        <v>0</v>
      </c>
      <c r="E726" s="145"/>
      <c r="F726" s="135" t="s">
        <v>487</v>
      </c>
      <c r="G726" s="135" t="s">
        <v>487</v>
      </c>
      <c r="H726" s="135" t="s">
        <v>487</v>
      </c>
      <c r="I726" s="135" t="s">
        <v>487</v>
      </c>
      <c r="J726" s="135" t="s">
        <v>487</v>
      </c>
      <c r="K726" s="145"/>
      <c r="L726" s="135" t="s">
        <v>487</v>
      </c>
      <c r="M726" s="135" t="s">
        <v>487</v>
      </c>
    </row>
    <row r="727" spans="1:13" s="136" customFormat="1" ht="12.75">
      <c r="B727" s="132">
        <v>89</v>
      </c>
      <c r="C727" s="133" t="s">
        <v>563</v>
      </c>
      <c r="D727" s="134">
        <f>SUM(E727:M727)</f>
        <v>0</v>
      </c>
      <c r="E727" s="144"/>
      <c r="F727" s="135" t="s">
        <v>487</v>
      </c>
      <c r="G727" s="153" t="s">
        <v>487</v>
      </c>
      <c r="H727" s="156" t="s">
        <v>487</v>
      </c>
      <c r="I727" s="153" t="s">
        <v>487</v>
      </c>
      <c r="J727" s="153" t="s">
        <v>487</v>
      </c>
      <c r="K727" s="153" t="s">
        <v>487</v>
      </c>
      <c r="L727" s="153" t="s">
        <v>487</v>
      </c>
    </row>
    <row r="728" spans="1:13" s="136" customFormat="1" ht="12.75">
      <c r="B728" s="132">
        <v>98</v>
      </c>
      <c r="C728" s="133" t="s">
        <v>127</v>
      </c>
      <c r="D728" s="134">
        <f>SUM(E728:M728)</f>
        <v>0</v>
      </c>
      <c r="E728" s="145"/>
      <c r="F728" s="135" t="s">
        <v>487</v>
      </c>
      <c r="G728" s="145"/>
      <c r="H728" s="145"/>
      <c r="I728" s="145"/>
      <c r="J728" s="145"/>
      <c r="K728" s="145"/>
      <c r="L728" s="145"/>
      <c r="M728" s="145"/>
    </row>
    <row r="729" spans="1:13" s="136" customFormat="1" ht="15">
      <c r="B729" s="132">
        <v>99</v>
      </c>
      <c r="C729" s="133" t="s">
        <v>442</v>
      </c>
      <c r="D729" s="119">
        <f>SUM(E729:F729)</f>
        <v>0</v>
      </c>
      <c r="E729" s="119"/>
      <c r="F729" s="119"/>
      <c r="G729" s="137" t="s">
        <v>487</v>
      </c>
      <c r="H729" s="137" t="s">
        <v>487</v>
      </c>
      <c r="I729" s="137" t="s">
        <v>487</v>
      </c>
      <c r="J729" s="137" t="s">
        <v>487</v>
      </c>
      <c r="K729" s="137" t="s">
        <v>487</v>
      </c>
      <c r="L729" s="137" t="s">
        <v>487</v>
      </c>
      <c r="M729" s="137" t="s">
        <v>487</v>
      </c>
    </row>
    <row r="730" spans="1:13" s="140" customFormat="1" ht="15">
      <c r="A730" s="136"/>
      <c r="B730" s="146"/>
      <c r="C730" s="122" t="s">
        <v>489</v>
      </c>
      <c r="D730" s="139">
        <f t="shared" ref="D730:M730" si="95">SUM(D725:D729)</f>
        <v>0</v>
      </c>
      <c r="E730" s="139">
        <f t="shared" si="95"/>
        <v>0</v>
      </c>
      <c r="F730" s="139">
        <f t="shared" si="95"/>
        <v>0</v>
      </c>
      <c r="G730" s="139">
        <f t="shared" si="95"/>
        <v>0</v>
      </c>
      <c r="H730" s="139">
        <f t="shared" si="95"/>
        <v>0</v>
      </c>
      <c r="I730" s="139">
        <f t="shared" si="95"/>
        <v>0</v>
      </c>
      <c r="J730" s="139">
        <f t="shared" si="95"/>
        <v>0</v>
      </c>
      <c r="K730" s="139">
        <f t="shared" si="95"/>
        <v>0</v>
      </c>
      <c r="L730" s="139">
        <f t="shared" si="95"/>
        <v>0</v>
      </c>
      <c r="M730" s="139">
        <f t="shared" si="95"/>
        <v>0</v>
      </c>
    </row>
    <row r="731" spans="1:13" s="136" customFormat="1" ht="12.75">
      <c r="A731" s="140"/>
      <c r="B731" s="132"/>
      <c r="C731" s="133"/>
      <c r="D731" s="133"/>
      <c r="E731" s="143"/>
      <c r="F731" s="143"/>
      <c r="G731" s="143"/>
      <c r="H731" s="143"/>
      <c r="I731" s="143"/>
      <c r="J731" s="143"/>
      <c r="K731" s="143"/>
      <c r="L731" s="143"/>
      <c r="M731" s="143"/>
    </row>
    <row r="732" spans="1:13" s="136" customFormat="1" ht="12.75">
      <c r="B732" s="132"/>
      <c r="C732" s="133"/>
      <c r="D732" s="133"/>
      <c r="E732" s="143"/>
      <c r="F732" s="143"/>
      <c r="G732" s="143"/>
      <c r="H732" s="143"/>
      <c r="I732" s="143"/>
      <c r="J732" s="143"/>
      <c r="K732" s="143"/>
      <c r="L732" s="143"/>
      <c r="M732" s="143"/>
    </row>
    <row r="733" spans="1:13" s="136" customFormat="1" ht="12.75">
      <c r="B733" s="149" t="s">
        <v>532</v>
      </c>
      <c r="C733" s="133"/>
      <c r="D733" s="133"/>
      <c r="E733" s="133"/>
      <c r="F733" s="133"/>
      <c r="G733" s="133"/>
      <c r="H733" s="133"/>
      <c r="I733" s="143" t="s">
        <v>444</v>
      </c>
      <c r="J733" s="133"/>
      <c r="K733" s="133"/>
      <c r="L733" s="133"/>
      <c r="M733" s="133"/>
    </row>
    <row r="734" spans="1:13" s="136" customFormat="1" ht="12.75">
      <c r="B734" s="132"/>
      <c r="C734" s="133"/>
      <c r="D734" s="133"/>
      <c r="E734" s="143" t="s">
        <v>471</v>
      </c>
      <c r="F734" s="143" t="s">
        <v>472</v>
      </c>
      <c r="G734" s="143" t="s">
        <v>473</v>
      </c>
      <c r="H734" s="143" t="s">
        <v>474</v>
      </c>
      <c r="I734" s="143" t="s">
        <v>475</v>
      </c>
      <c r="J734" s="129" t="s">
        <v>476</v>
      </c>
      <c r="K734" s="143" t="s">
        <v>477</v>
      </c>
      <c r="L734" s="133"/>
      <c r="M734" s="143" t="s">
        <v>478</v>
      </c>
    </row>
    <row r="735" spans="1:13" s="136" customFormat="1" ht="12.75">
      <c r="B735" s="132"/>
      <c r="C735" s="143" t="s">
        <v>479</v>
      </c>
      <c r="D735" s="143" t="s">
        <v>480</v>
      </c>
      <c r="E735" s="143" t="s">
        <v>481</v>
      </c>
      <c r="F735" s="143" t="s">
        <v>481</v>
      </c>
      <c r="G735" s="143" t="s">
        <v>482</v>
      </c>
      <c r="H735" s="143" t="s">
        <v>482</v>
      </c>
      <c r="I735" s="143" t="s">
        <v>483</v>
      </c>
      <c r="J735" s="129" t="s">
        <v>484</v>
      </c>
      <c r="K735" s="143" t="s">
        <v>485</v>
      </c>
      <c r="L735" s="143" t="s">
        <v>457</v>
      </c>
      <c r="M735" s="143" t="s">
        <v>486</v>
      </c>
    </row>
    <row r="736" spans="1:13" s="136" customFormat="1" ht="12.75">
      <c r="B736" s="132"/>
      <c r="C736" s="133"/>
      <c r="D736" s="133"/>
      <c r="E736" s="143" t="str">
        <f>"(0)"</f>
        <v>(0)</v>
      </c>
      <c r="F736" s="143" t="str">
        <f>"(1)"</f>
        <v>(1)</v>
      </c>
      <c r="G736" s="143" t="str">
        <f>"(2)"</f>
        <v>(2)</v>
      </c>
      <c r="H736" s="143" t="str">
        <f>"(3)"</f>
        <v>(3)</v>
      </c>
      <c r="I736" s="143" t="str">
        <f>"(4)"</f>
        <v>(4)</v>
      </c>
      <c r="J736" s="143" t="str">
        <f>"(5)"</f>
        <v>(5)</v>
      </c>
      <c r="K736" s="143" t="str">
        <f>"(7)"</f>
        <v>(7)</v>
      </c>
      <c r="L736" s="143" t="str">
        <f>"(8)"</f>
        <v>(8)</v>
      </c>
      <c r="M736" s="143" t="str">
        <f>"(9)"</f>
        <v>(9)</v>
      </c>
    </row>
    <row r="737" spans="1:13" s="136" customFormat="1" ht="12.75">
      <c r="B737" s="132">
        <v>60</v>
      </c>
      <c r="C737" s="133" t="s">
        <v>190</v>
      </c>
      <c r="D737" s="134">
        <f>SUM(E737:M737)</f>
        <v>0</v>
      </c>
      <c r="E737" s="145"/>
      <c r="F737" s="135" t="s">
        <v>487</v>
      </c>
      <c r="G737" s="145"/>
      <c r="H737" s="145"/>
      <c r="I737" s="145"/>
      <c r="J737" s="145"/>
      <c r="K737" s="145"/>
      <c r="L737" s="145"/>
      <c r="M737" s="145"/>
    </row>
    <row r="738" spans="1:13" s="136" customFormat="1" ht="12.75">
      <c r="B738" s="132">
        <v>83</v>
      </c>
      <c r="C738" s="133" t="s">
        <v>124</v>
      </c>
      <c r="D738" s="134">
        <f>SUM(E738:M738)</f>
        <v>0</v>
      </c>
      <c r="E738" s="145"/>
      <c r="F738" s="135" t="s">
        <v>487</v>
      </c>
      <c r="G738" s="135" t="s">
        <v>487</v>
      </c>
      <c r="H738" s="135" t="s">
        <v>487</v>
      </c>
      <c r="I738" s="135" t="s">
        <v>487</v>
      </c>
      <c r="J738" s="135" t="s">
        <v>487</v>
      </c>
      <c r="K738" s="145"/>
      <c r="L738" s="135" t="s">
        <v>487</v>
      </c>
      <c r="M738" s="135" t="s">
        <v>487</v>
      </c>
    </row>
    <row r="739" spans="1:13" s="136" customFormat="1" ht="12.75">
      <c r="B739" s="132">
        <v>89</v>
      </c>
      <c r="C739" s="133" t="s">
        <v>563</v>
      </c>
      <c r="D739" s="134">
        <f>SUM(E739:M739)</f>
        <v>0</v>
      </c>
      <c r="E739" s="144"/>
      <c r="F739" s="135" t="s">
        <v>487</v>
      </c>
      <c r="G739" s="153" t="s">
        <v>487</v>
      </c>
      <c r="H739" s="156" t="s">
        <v>487</v>
      </c>
      <c r="I739" s="153" t="s">
        <v>487</v>
      </c>
      <c r="J739" s="153" t="s">
        <v>487</v>
      </c>
      <c r="K739" s="153" t="s">
        <v>487</v>
      </c>
      <c r="L739" s="153" t="s">
        <v>487</v>
      </c>
    </row>
    <row r="740" spans="1:13" s="136" customFormat="1" ht="12.75">
      <c r="B740" s="132">
        <v>98</v>
      </c>
      <c r="C740" s="133" t="s">
        <v>127</v>
      </c>
      <c r="D740" s="134">
        <f>SUM(E740:M740)</f>
        <v>0</v>
      </c>
      <c r="E740" s="145"/>
      <c r="F740" s="135" t="s">
        <v>487</v>
      </c>
      <c r="G740" s="145"/>
      <c r="H740" s="145"/>
      <c r="I740" s="145"/>
      <c r="J740" s="145"/>
      <c r="K740" s="145"/>
      <c r="L740" s="145"/>
      <c r="M740" s="145"/>
    </row>
    <row r="741" spans="1:13" s="136" customFormat="1" ht="15">
      <c r="B741" s="132">
        <v>99</v>
      </c>
      <c r="C741" s="133" t="s">
        <v>442</v>
      </c>
      <c r="D741" s="119">
        <f>SUM(E741:F741)</f>
        <v>0</v>
      </c>
      <c r="E741" s="119"/>
      <c r="F741" s="119"/>
      <c r="G741" s="137" t="s">
        <v>487</v>
      </c>
      <c r="H741" s="137" t="s">
        <v>487</v>
      </c>
      <c r="I741" s="137" t="s">
        <v>487</v>
      </c>
      <c r="J741" s="137" t="s">
        <v>487</v>
      </c>
      <c r="K741" s="137" t="s">
        <v>487</v>
      </c>
      <c r="L741" s="137" t="s">
        <v>487</v>
      </c>
      <c r="M741" s="137" t="s">
        <v>487</v>
      </c>
    </row>
    <row r="742" spans="1:13" s="140" customFormat="1" ht="15">
      <c r="A742" s="136"/>
      <c r="B742" s="146"/>
      <c r="C742" s="122" t="s">
        <v>489</v>
      </c>
      <c r="D742" s="139">
        <f t="shared" ref="D742:M742" si="96">SUM(D737:D741)</f>
        <v>0</v>
      </c>
      <c r="E742" s="139">
        <f t="shared" si="96"/>
        <v>0</v>
      </c>
      <c r="F742" s="139">
        <f t="shared" si="96"/>
        <v>0</v>
      </c>
      <c r="G742" s="139">
        <f t="shared" si="96"/>
        <v>0</v>
      </c>
      <c r="H742" s="139">
        <f t="shared" si="96"/>
        <v>0</v>
      </c>
      <c r="I742" s="139">
        <f t="shared" si="96"/>
        <v>0</v>
      </c>
      <c r="J742" s="139">
        <f t="shared" si="96"/>
        <v>0</v>
      </c>
      <c r="K742" s="139">
        <f t="shared" si="96"/>
        <v>0</v>
      </c>
      <c r="L742" s="139">
        <f t="shared" si="96"/>
        <v>0</v>
      </c>
      <c r="M742" s="139">
        <f t="shared" si="96"/>
        <v>0</v>
      </c>
    </row>
    <row r="743" spans="1:13" s="136" customFormat="1" ht="12.75">
      <c r="A743" s="140"/>
      <c r="B743" s="151"/>
      <c r="C743" s="133"/>
      <c r="D743" s="133"/>
      <c r="E743" s="133"/>
      <c r="F743" s="133"/>
      <c r="G743" s="133"/>
      <c r="H743" s="133"/>
      <c r="I743" s="133"/>
      <c r="J743" s="133"/>
      <c r="K743" s="133"/>
      <c r="L743" s="133"/>
      <c r="M743" s="133"/>
    </row>
    <row r="744" spans="1:13" s="136" customFormat="1" ht="12.75">
      <c r="B744" s="151"/>
      <c r="C744" s="133"/>
      <c r="D744" s="133"/>
      <c r="E744" s="133"/>
      <c r="F744" s="133"/>
      <c r="G744" s="133"/>
      <c r="H744" s="133"/>
      <c r="I744" s="133"/>
      <c r="J744" s="133"/>
      <c r="K744" s="133"/>
      <c r="L744" s="133"/>
      <c r="M744" s="133"/>
    </row>
    <row r="745" spans="1:13" s="136" customFormat="1" ht="12.75">
      <c r="B745" s="149" t="s">
        <v>533</v>
      </c>
      <c r="C745" s="133"/>
      <c r="D745" s="133"/>
      <c r="E745" s="133"/>
      <c r="F745" s="133"/>
      <c r="G745" s="133"/>
      <c r="H745" s="143"/>
      <c r="I745" s="143" t="s">
        <v>444</v>
      </c>
      <c r="J745" s="133"/>
      <c r="K745" s="133"/>
      <c r="L745" s="133"/>
      <c r="M745" s="133"/>
    </row>
    <row r="746" spans="1:13" s="136" customFormat="1" ht="12.75">
      <c r="B746" s="132"/>
      <c r="C746" s="133"/>
      <c r="D746" s="133"/>
      <c r="E746" s="143" t="s">
        <v>471</v>
      </c>
      <c r="F746" s="143" t="s">
        <v>472</v>
      </c>
      <c r="G746" s="143" t="s">
        <v>473</v>
      </c>
      <c r="H746" s="143" t="s">
        <v>474</v>
      </c>
      <c r="I746" s="143" t="s">
        <v>475</v>
      </c>
      <c r="J746" s="129" t="s">
        <v>476</v>
      </c>
      <c r="K746" s="143" t="s">
        <v>477</v>
      </c>
      <c r="L746" s="133"/>
      <c r="M746" s="143" t="s">
        <v>478</v>
      </c>
    </row>
    <row r="747" spans="1:13" s="136" customFormat="1" ht="12.75">
      <c r="B747" s="132"/>
      <c r="C747" s="143" t="s">
        <v>479</v>
      </c>
      <c r="D747" s="143" t="s">
        <v>480</v>
      </c>
      <c r="E747" s="143" t="s">
        <v>481</v>
      </c>
      <c r="F747" s="143" t="s">
        <v>481</v>
      </c>
      <c r="G747" s="143" t="s">
        <v>482</v>
      </c>
      <c r="H747" s="143" t="s">
        <v>482</v>
      </c>
      <c r="I747" s="143" t="s">
        <v>483</v>
      </c>
      <c r="J747" s="129" t="s">
        <v>484</v>
      </c>
      <c r="K747" s="143" t="s">
        <v>485</v>
      </c>
      <c r="L747" s="143" t="s">
        <v>457</v>
      </c>
      <c r="M747" s="143" t="s">
        <v>486</v>
      </c>
    </row>
    <row r="748" spans="1:13" s="136" customFormat="1" ht="12.75">
      <c r="B748" s="132"/>
      <c r="C748" s="133"/>
      <c r="D748" s="133"/>
      <c r="E748" s="143" t="str">
        <f>"(0)"</f>
        <v>(0)</v>
      </c>
      <c r="F748" s="143" t="str">
        <f>"(1)"</f>
        <v>(1)</v>
      </c>
      <c r="G748" s="143" t="str">
        <f>"(2)"</f>
        <v>(2)</v>
      </c>
      <c r="H748" s="143" t="str">
        <f>"(3)"</f>
        <v>(3)</v>
      </c>
      <c r="I748" s="143" t="str">
        <f>"(4)"</f>
        <v>(4)</v>
      </c>
      <c r="J748" s="143" t="str">
        <f>"(5)"</f>
        <v>(5)</v>
      </c>
      <c r="K748" s="143" t="str">
        <f>"(7)"</f>
        <v>(7)</v>
      </c>
      <c r="L748" s="143" t="str">
        <f>"(8)"</f>
        <v>(8)</v>
      </c>
      <c r="M748" s="143" t="str">
        <f>"(9)"</f>
        <v>(9)</v>
      </c>
    </row>
    <row r="749" spans="1:13" s="136" customFormat="1" ht="12.75">
      <c r="B749" s="132">
        <v>21</v>
      </c>
      <c r="C749" s="133" t="s">
        <v>175</v>
      </c>
      <c r="D749" s="134">
        <f t="shared" ref="D749:D750" si="97">SUM(E749:M749)</f>
        <v>0</v>
      </c>
      <c r="E749" s="145"/>
      <c r="F749" s="135" t="s">
        <v>487</v>
      </c>
      <c r="G749" s="145"/>
      <c r="H749" s="145"/>
      <c r="I749" s="145"/>
      <c r="J749" s="145"/>
      <c r="K749" s="145"/>
      <c r="L749" s="145"/>
      <c r="M749" s="145"/>
    </row>
    <row r="750" spans="1:13" s="136" customFormat="1" ht="12.75">
      <c r="B750" s="132">
        <v>27</v>
      </c>
      <c r="C750" s="133" t="s">
        <v>182</v>
      </c>
      <c r="D750" s="134">
        <f t="shared" si="97"/>
        <v>0</v>
      </c>
      <c r="E750" s="145"/>
      <c r="F750" s="135" t="s">
        <v>487</v>
      </c>
      <c r="G750" s="145"/>
      <c r="H750" s="145"/>
      <c r="I750" s="145"/>
      <c r="J750" s="145"/>
      <c r="K750" s="145"/>
      <c r="L750" s="145"/>
      <c r="M750" s="145"/>
    </row>
    <row r="751" spans="1:13" s="136" customFormat="1" ht="12.75">
      <c r="B751" s="132">
        <v>60</v>
      </c>
      <c r="C751" s="133" t="s">
        <v>190</v>
      </c>
      <c r="D751" s="134">
        <f>SUM(E751:M751)</f>
        <v>0</v>
      </c>
      <c r="E751" s="145"/>
      <c r="F751" s="135" t="s">
        <v>487</v>
      </c>
      <c r="G751" s="145"/>
      <c r="H751" s="145"/>
      <c r="I751" s="145"/>
      <c r="J751" s="145"/>
      <c r="K751" s="145"/>
      <c r="L751" s="145"/>
      <c r="M751" s="145"/>
    </row>
    <row r="752" spans="1:13" s="136" customFormat="1" ht="12.75">
      <c r="B752" s="132">
        <v>83</v>
      </c>
      <c r="C752" s="133" t="s">
        <v>124</v>
      </c>
      <c r="D752" s="134">
        <f>SUM(E752:M752)</f>
        <v>0</v>
      </c>
      <c r="E752" s="145"/>
      <c r="F752" s="135" t="s">
        <v>487</v>
      </c>
      <c r="G752" s="135" t="s">
        <v>487</v>
      </c>
      <c r="H752" s="135" t="s">
        <v>487</v>
      </c>
      <c r="I752" s="135" t="s">
        <v>487</v>
      </c>
      <c r="J752" s="135" t="s">
        <v>487</v>
      </c>
      <c r="K752" s="145"/>
      <c r="L752" s="135" t="s">
        <v>487</v>
      </c>
      <c r="M752" s="135" t="s">
        <v>487</v>
      </c>
    </row>
    <row r="753" spans="1:13" s="136" customFormat="1" ht="12.75">
      <c r="B753" s="132">
        <v>89</v>
      </c>
      <c r="C753" s="133" t="s">
        <v>563</v>
      </c>
      <c r="D753" s="134">
        <f>SUM(E753:M753)</f>
        <v>0</v>
      </c>
      <c r="E753" s="144"/>
      <c r="F753" s="135" t="s">
        <v>487</v>
      </c>
      <c r="G753" s="153" t="s">
        <v>487</v>
      </c>
      <c r="H753" s="156" t="s">
        <v>487</v>
      </c>
      <c r="I753" s="153" t="s">
        <v>487</v>
      </c>
      <c r="J753" s="153" t="s">
        <v>487</v>
      </c>
      <c r="K753" s="153" t="s">
        <v>487</v>
      </c>
      <c r="L753" s="153" t="s">
        <v>487</v>
      </c>
    </row>
    <row r="754" spans="1:13" s="136" customFormat="1" ht="12.75">
      <c r="B754" s="132">
        <v>98</v>
      </c>
      <c r="C754" s="133" t="s">
        <v>127</v>
      </c>
      <c r="D754" s="134">
        <f>SUM(E754:M754)</f>
        <v>960284.23</v>
      </c>
      <c r="E754" s="145">
        <v>54958.5</v>
      </c>
      <c r="F754" s="135" t="s">
        <v>487</v>
      </c>
      <c r="G754" s="145"/>
      <c r="H754" s="145">
        <v>389152.59</v>
      </c>
      <c r="I754" s="145">
        <v>168478.34</v>
      </c>
      <c r="J754" s="145">
        <v>136253.06</v>
      </c>
      <c r="K754" s="145">
        <v>188774.43</v>
      </c>
      <c r="L754" s="145">
        <v>22667.31</v>
      </c>
      <c r="M754" s="145"/>
    </row>
    <row r="755" spans="1:13" s="136" customFormat="1" ht="15">
      <c r="B755" s="132">
        <v>99</v>
      </c>
      <c r="C755" s="133" t="s">
        <v>442</v>
      </c>
      <c r="D755" s="119">
        <f>SUM(E755:F755)</f>
        <v>0</v>
      </c>
      <c r="E755" s="119"/>
      <c r="F755" s="119"/>
      <c r="G755" s="137" t="s">
        <v>487</v>
      </c>
      <c r="H755" s="137" t="s">
        <v>487</v>
      </c>
      <c r="I755" s="137" t="s">
        <v>487</v>
      </c>
      <c r="J755" s="137" t="s">
        <v>487</v>
      </c>
      <c r="K755" s="137" t="s">
        <v>487</v>
      </c>
      <c r="L755" s="137" t="s">
        <v>487</v>
      </c>
      <c r="M755" s="137" t="s">
        <v>487</v>
      </c>
    </row>
    <row r="756" spans="1:13" s="140" customFormat="1" ht="15">
      <c r="A756" s="136"/>
      <c r="B756" s="146"/>
      <c r="C756" s="122" t="s">
        <v>489</v>
      </c>
      <c r="D756" s="139">
        <f>SUM(D749:D755)</f>
        <v>960284.23</v>
      </c>
      <c r="E756" s="139">
        <f>SUM(E749:E755)</f>
        <v>54958.5</v>
      </c>
      <c r="F756" s="139">
        <f>SUM(F749:F755)</f>
        <v>0</v>
      </c>
      <c r="G756" s="139">
        <f>SUM(G749:G755)</f>
        <v>0</v>
      </c>
      <c r="H756" s="139">
        <f t="shared" ref="H756:M756" si="98">SUM(H749:H755)</f>
        <v>389152.59</v>
      </c>
      <c r="I756" s="139">
        <f t="shared" si="98"/>
        <v>168478.34</v>
      </c>
      <c r="J756" s="139">
        <f t="shared" si="98"/>
        <v>136253.06</v>
      </c>
      <c r="K756" s="139">
        <f t="shared" si="98"/>
        <v>188774.43</v>
      </c>
      <c r="L756" s="139">
        <f t="shared" si="98"/>
        <v>22667.31</v>
      </c>
      <c r="M756" s="139">
        <f t="shared" si="98"/>
        <v>0</v>
      </c>
    </row>
    <row r="757" spans="1:13" s="136" customFormat="1" ht="12.75">
      <c r="A757" s="140"/>
      <c r="B757" s="132"/>
      <c r="C757" s="133"/>
      <c r="D757" s="133"/>
      <c r="E757" s="133"/>
      <c r="F757" s="133"/>
      <c r="G757" s="133"/>
      <c r="H757" s="133"/>
      <c r="I757" s="133"/>
      <c r="J757" s="133"/>
      <c r="K757" s="133"/>
      <c r="L757" s="133"/>
      <c r="M757" s="133"/>
    </row>
    <row r="758" spans="1:13" s="136" customFormat="1" ht="12.75">
      <c r="B758" s="132"/>
      <c r="C758" s="133"/>
      <c r="D758" s="133"/>
      <c r="E758" s="133"/>
      <c r="F758" s="133"/>
      <c r="G758" s="133"/>
      <c r="H758" s="133"/>
      <c r="I758" s="133"/>
      <c r="J758" s="133"/>
      <c r="K758" s="133"/>
      <c r="L758" s="133"/>
      <c r="M758" s="133"/>
    </row>
    <row r="759" spans="1:13" s="136" customFormat="1" ht="12.75">
      <c r="B759" s="149" t="s">
        <v>534</v>
      </c>
      <c r="C759" s="133"/>
      <c r="D759" s="133"/>
      <c r="E759" s="133"/>
      <c r="F759" s="133"/>
      <c r="G759" s="133"/>
      <c r="H759" s="133"/>
      <c r="I759" s="143" t="s">
        <v>444</v>
      </c>
      <c r="J759" s="133"/>
      <c r="K759" s="133"/>
      <c r="L759" s="133"/>
      <c r="M759" s="133"/>
    </row>
    <row r="760" spans="1:13" s="136" customFormat="1" ht="12.75">
      <c r="B760" s="132"/>
      <c r="C760" s="133"/>
      <c r="D760" s="133"/>
      <c r="E760" s="143" t="s">
        <v>471</v>
      </c>
      <c r="F760" s="143" t="s">
        <v>472</v>
      </c>
      <c r="G760" s="143" t="s">
        <v>473</v>
      </c>
      <c r="H760" s="143" t="s">
        <v>474</v>
      </c>
      <c r="I760" s="143" t="s">
        <v>475</v>
      </c>
      <c r="J760" s="129" t="s">
        <v>476</v>
      </c>
      <c r="K760" s="143" t="s">
        <v>477</v>
      </c>
      <c r="L760" s="133"/>
      <c r="M760" s="143" t="s">
        <v>478</v>
      </c>
    </row>
    <row r="761" spans="1:13" s="136" customFormat="1" ht="12.75">
      <c r="B761" s="132"/>
      <c r="C761" s="143" t="s">
        <v>479</v>
      </c>
      <c r="D761" s="143" t="s">
        <v>480</v>
      </c>
      <c r="E761" s="143" t="s">
        <v>481</v>
      </c>
      <c r="F761" s="143" t="s">
        <v>481</v>
      </c>
      <c r="G761" s="143" t="s">
        <v>482</v>
      </c>
      <c r="H761" s="143" t="s">
        <v>482</v>
      </c>
      <c r="I761" s="143" t="s">
        <v>483</v>
      </c>
      <c r="J761" s="129" t="s">
        <v>484</v>
      </c>
      <c r="K761" s="143" t="s">
        <v>485</v>
      </c>
      <c r="L761" s="143" t="s">
        <v>457</v>
      </c>
      <c r="M761" s="143" t="s">
        <v>486</v>
      </c>
    </row>
    <row r="762" spans="1:13" s="136" customFormat="1" ht="12.75">
      <c r="B762" s="132"/>
      <c r="C762" s="133"/>
      <c r="D762" s="133"/>
      <c r="E762" s="143" t="str">
        <f>"(0)"</f>
        <v>(0)</v>
      </c>
      <c r="F762" s="143" t="str">
        <f>"(1)"</f>
        <v>(1)</v>
      </c>
      <c r="G762" s="143" t="str">
        <f>"(2)"</f>
        <v>(2)</v>
      </c>
      <c r="H762" s="143" t="str">
        <f>"(3)"</f>
        <v>(3)</v>
      </c>
      <c r="I762" s="143" t="str">
        <f>"(4)"</f>
        <v>(4)</v>
      </c>
      <c r="J762" s="143" t="str">
        <f>"(5)"</f>
        <v>(5)</v>
      </c>
      <c r="K762" s="143" t="str">
        <f>"(7)"</f>
        <v>(7)</v>
      </c>
      <c r="L762" s="143" t="str">
        <f>"(8)"</f>
        <v>(8)</v>
      </c>
      <c r="M762" s="143" t="str">
        <f>"(9)"</f>
        <v>(9)</v>
      </c>
    </row>
    <row r="763" spans="1:13" s="136" customFormat="1" ht="12.75">
      <c r="B763" s="132">
        <v>59</v>
      </c>
      <c r="C763" s="133" t="s">
        <v>488</v>
      </c>
      <c r="D763" s="134">
        <f>SUM(E763:M763)</f>
        <v>0</v>
      </c>
      <c r="E763" s="145"/>
      <c r="F763" s="145"/>
      <c r="G763" s="145"/>
      <c r="H763" s="145"/>
      <c r="I763" s="145"/>
      <c r="J763" s="145"/>
      <c r="K763" s="145"/>
      <c r="L763" s="145"/>
      <c r="M763" s="145"/>
    </row>
    <row r="764" spans="1:13" s="136" customFormat="1" ht="12.75">
      <c r="B764" s="132">
        <v>83</v>
      </c>
      <c r="C764" s="133" t="s">
        <v>124</v>
      </c>
      <c r="D764" s="134">
        <f>SUM(E764:M764)</f>
        <v>0</v>
      </c>
      <c r="E764" s="145"/>
      <c r="F764" s="135" t="s">
        <v>487</v>
      </c>
      <c r="G764" s="135" t="s">
        <v>487</v>
      </c>
      <c r="H764" s="135" t="s">
        <v>487</v>
      </c>
      <c r="I764" s="135" t="s">
        <v>487</v>
      </c>
      <c r="J764" s="135" t="s">
        <v>487</v>
      </c>
      <c r="K764" s="145"/>
      <c r="L764" s="135" t="s">
        <v>487</v>
      </c>
      <c r="M764" s="135" t="s">
        <v>487</v>
      </c>
    </row>
    <row r="765" spans="1:13" s="136" customFormat="1" ht="12.75">
      <c r="B765" s="132">
        <v>89</v>
      </c>
      <c r="C765" s="133" t="s">
        <v>563</v>
      </c>
      <c r="D765" s="134">
        <f>SUM(E765:M765)</f>
        <v>0</v>
      </c>
      <c r="E765" s="144"/>
      <c r="F765" s="135" t="s">
        <v>487</v>
      </c>
      <c r="G765" s="153" t="s">
        <v>487</v>
      </c>
      <c r="H765" s="156" t="s">
        <v>487</v>
      </c>
      <c r="I765" s="153" t="s">
        <v>487</v>
      </c>
      <c r="J765" s="153" t="s">
        <v>487</v>
      </c>
      <c r="K765" s="153" t="s">
        <v>487</v>
      </c>
      <c r="L765" s="153" t="s">
        <v>487</v>
      </c>
    </row>
    <row r="766" spans="1:13" s="136" customFormat="1" ht="15">
      <c r="B766" s="132">
        <v>99</v>
      </c>
      <c r="C766" s="133" t="s">
        <v>442</v>
      </c>
      <c r="D766" s="119">
        <f>SUM(E766:F766)</f>
        <v>0</v>
      </c>
      <c r="E766" s="119"/>
      <c r="F766" s="119"/>
      <c r="G766" s="137" t="s">
        <v>487</v>
      </c>
      <c r="H766" s="137" t="s">
        <v>487</v>
      </c>
      <c r="I766" s="137" t="s">
        <v>487</v>
      </c>
      <c r="J766" s="137" t="s">
        <v>487</v>
      </c>
      <c r="K766" s="137" t="s">
        <v>487</v>
      </c>
      <c r="L766" s="137" t="s">
        <v>487</v>
      </c>
      <c r="M766" s="137" t="s">
        <v>487</v>
      </c>
    </row>
    <row r="767" spans="1:13" s="140" customFormat="1" ht="15">
      <c r="A767" s="136"/>
      <c r="B767" s="146"/>
      <c r="C767" s="122" t="s">
        <v>489</v>
      </c>
      <c r="D767" s="139">
        <f t="shared" ref="D767:M767" si="99">SUM(D763:D766)</f>
        <v>0</v>
      </c>
      <c r="E767" s="139">
        <f t="shared" si="99"/>
        <v>0</v>
      </c>
      <c r="F767" s="139">
        <f t="shared" si="99"/>
        <v>0</v>
      </c>
      <c r="G767" s="139">
        <f t="shared" si="99"/>
        <v>0</v>
      </c>
      <c r="H767" s="139">
        <f t="shared" si="99"/>
        <v>0</v>
      </c>
      <c r="I767" s="139">
        <f t="shared" si="99"/>
        <v>0</v>
      </c>
      <c r="J767" s="139">
        <f t="shared" si="99"/>
        <v>0</v>
      </c>
      <c r="K767" s="139">
        <f t="shared" si="99"/>
        <v>0</v>
      </c>
      <c r="L767" s="139">
        <f t="shared" si="99"/>
        <v>0</v>
      </c>
      <c r="M767" s="139">
        <f t="shared" si="99"/>
        <v>0</v>
      </c>
    </row>
    <row r="768" spans="1:13" s="136" customFormat="1" ht="12.75">
      <c r="A768" s="140"/>
      <c r="B768" s="141"/>
      <c r="C768" s="133"/>
      <c r="D768" s="133"/>
      <c r="E768" s="133"/>
      <c r="F768" s="133"/>
      <c r="G768" s="133"/>
      <c r="H768" s="133"/>
      <c r="I768" s="133"/>
      <c r="J768" s="133"/>
      <c r="K768" s="133"/>
      <c r="L768" s="133"/>
      <c r="M768" s="133"/>
    </row>
    <row r="769" spans="2:13" s="136" customFormat="1" ht="12.75">
      <c r="B769" s="141"/>
      <c r="C769" s="133"/>
      <c r="D769" s="133"/>
      <c r="E769" s="133"/>
      <c r="F769" s="133"/>
      <c r="G769" s="133"/>
      <c r="H769" s="133"/>
      <c r="I769" s="133"/>
      <c r="J769" s="133"/>
      <c r="K769" s="133"/>
      <c r="L769" s="133"/>
      <c r="M769" s="133"/>
    </row>
    <row r="770" spans="2:13" s="136" customFormat="1" ht="12.75">
      <c r="B770" s="141"/>
      <c r="C770" s="133"/>
      <c r="D770" s="133"/>
      <c r="E770" s="133"/>
      <c r="F770" s="133"/>
      <c r="G770" s="133"/>
      <c r="H770" s="133"/>
      <c r="I770" s="133"/>
      <c r="J770" s="133"/>
      <c r="K770" s="133"/>
      <c r="L770" s="133"/>
      <c r="M770" s="133"/>
    </row>
    <row r="771" spans="2:13" s="136" customFormat="1" ht="12.75">
      <c r="B771" s="141"/>
      <c r="C771" s="133"/>
      <c r="D771" s="133"/>
      <c r="E771" s="133"/>
      <c r="F771" s="133"/>
      <c r="G771" s="133"/>
      <c r="H771" s="133"/>
      <c r="I771" s="133"/>
      <c r="J771" s="133"/>
      <c r="K771" s="133"/>
      <c r="L771" s="133"/>
      <c r="M771" s="133"/>
    </row>
    <row r="772" spans="2:13" s="136" customFormat="1" ht="12.75">
      <c r="B772" s="141"/>
      <c r="C772" s="133"/>
      <c r="D772" s="133"/>
      <c r="E772" s="133"/>
      <c r="F772" s="133"/>
      <c r="G772" s="133"/>
      <c r="H772" s="133"/>
      <c r="I772" s="133"/>
      <c r="J772" s="133"/>
      <c r="K772" s="133"/>
      <c r="L772" s="133"/>
      <c r="M772" s="133"/>
    </row>
    <row r="773" spans="2:13" s="136" customFormat="1" ht="12.75">
      <c r="B773" s="141"/>
      <c r="C773" s="133"/>
      <c r="D773" s="133"/>
      <c r="E773" s="133"/>
      <c r="F773" s="133"/>
      <c r="G773" s="133"/>
      <c r="H773" s="133"/>
      <c r="I773" s="133"/>
      <c r="J773" s="133"/>
      <c r="K773" s="133"/>
      <c r="L773" s="133"/>
      <c r="M773" s="133"/>
    </row>
    <row r="774" spans="2:13" s="136" customFormat="1" ht="12.75">
      <c r="B774" s="141"/>
      <c r="C774" s="133"/>
      <c r="D774" s="133"/>
      <c r="E774" s="133"/>
      <c r="F774" s="133"/>
      <c r="G774" s="133"/>
      <c r="H774" s="133"/>
      <c r="I774" s="133"/>
      <c r="J774" s="133"/>
      <c r="K774" s="133"/>
      <c r="L774" s="133"/>
      <c r="M774" s="133"/>
    </row>
    <row r="775" spans="2:13" s="136" customFormat="1" ht="12.75">
      <c r="B775" s="141"/>
      <c r="C775" s="133"/>
      <c r="D775" s="133"/>
      <c r="E775" s="133"/>
      <c r="F775" s="133"/>
      <c r="G775" s="133"/>
      <c r="H775" s="133"/>
      <c r="I775" s="133"/>
      <c r="J775" s="133"/>
      <c r="K775" s="133"/>
      <c r="L775" s="133"/>
      <c r="M775" s="133"/>
    </row>
    <row r="776" spans="2:13" s="136" customFormat="1" ht="12.75">
      <c r="B776" s="141"/>
      <c r="C776" s="133"/>
      <c r="D776" s="133"/>
      <c r="E776" s="133"/>
      <c r="F776" s="133"/>
      <c r="G776" s="133"/>
      <c r="H776" s="133"/>
      <c r="I776" s="133"/>
      <c r="J776" s="133"/>
      <c r="K776" s="133"/>
      <c r="L776" s="133"/>
      <c r="M776" s="133"/>
    </row>
    <row r="777" spans="2:13" s="136" customFormat="1" ht="12.75">
      <c r="B777" s="141"/>
      <c r="C777" s="133"/>
      <c r="D777" s="133"/>
      <c r="E777" s="133"/>
      <c r="F777" s="133"/>
      <c r="G777" s="133"/>
      <c r="H777" s="133"/>
      <c r="I777" s="133"/>
      <c r="J777" s="133"/>
      <c r="K777" s="133"/>
      <c r="L777" s="133"/>
      <c r="M777" s="133"/>
    </row>
    <row r="778" spans="2:13" s="136" customFormat="1" ht="12.75">
      <c r="B778" s="141"/>
      <c r="C778" s="133"/>
      <c r="D778" s="133"/>
      <c r="E778" s="133"/>
      <c r="F778" s="133"/>
      <c r="G778" s="133"/>
      <c r="H778" s="133"/>
      <c r="I778" s="133"/>
      <c r="J778" s="133"/>
      <c r="K778" s="133"/>
      <c r="L778" s="133"/>
      <c r="M778" s="133"/>
    </row>
    <row r="779" spans="2:13" s="136" customFormat="1" ht="12.75">
      <c r="B779" s="141"/>
      <c r="C779" s="133"/>
      <c r="D779" s="133"/>
      <c r="E779" s="133"/>
      <c r="F779" s="133"/>
      <c r="G779" s="133"/>
      <c r="H779" s="133"/>
      <c r="I779" s="133"/>
      <c r="J779" s="133"/>
      <c r="K779" s="133"/>
      <c r="L779" s="133"/>
      <c r="M779" s="133"/>
    </row>
    <row r="780" spans="2:13" s="136" customFormat="1" ht="12.75">
      <c r="B780" s="141"/>
      <c r="C780" s="133"/>
      <c r="D780" s="133"/>
      <c r="E780" s="133"/>
      <c r="F780" s="133"/>
      <c r="G780" s="133"/>
      <c r="H780" s="133"/>
      <c r="I780" s="133"/>
      <c r="J780" s="133"/>
      <c r="K780" s="133"/>
      <c r="L780" s="133"/>
      <c r="M780" s="133"/>
    </row>
    <row r="781" spans="2:13" s="136" customFormat="1" ht="12.75">
      <c r="B781" s="141"/>
      <c r="C781" s="133"/>
      <c r="D781" s="133"/>
      <c r="E781" s="133"/>
      <c r="F781" s="133"/>
      <c r="G781" s="133"/>
      <c r="H781" s="133"/>
      <c r="I781" s="133"/>
      <c r="J781" s="133"/>
      <c r="K781" s="133"/>
      <c r="L781" s="133"/>
      <c r="M781" s="133"/>
    </row>
    <row r="782" spans="2:13" s="136" customFormat="1" ht="12.75">
      <c r="B782" s="141"/>
      <c r="C782" s="133"/>
      <c r="D782" s="133"/>
      <c r="E782" s="133"/>
      <c r="F782" s="133"/>
      <c r="G782" s="133"/>
      <c r="H782" s="133"/>
      <c r="I782" s="133"/>
      <c r="J782" s="133"/>
      <c r="K782" s="133"/>
      <c r="L782" s="133"/>
      <c r="M782" s="133"/>
    </row>
    <row r="783" spans="2:13" s="136" customFormat="1" ht="12.75">
      <c r="B783" s="141"/>
      <c r="C783" s="133"/>
      <c r="D783" s="133"/>
      <c r="E783" s="133"/>
      <c r="F783" s="133"/>
      <c r="G783" s="133"/>
      <c r="H783" s="133"/>
      <c r="I783" s="133"/>
      <c r="J783" s="133"/>
      <c r="K783" s="133"/>
      <c r="L783" s="133"/>
      <c r="M783" s="133"/>
    </row>
    <row r="784" spans="2:13" s="136" customFormat="1" ht="12.75">
      <c r="B784" s="141"/>
      <c r="C784" s="133"/>
      <c r="D784" s="133"/>
      <c r="E784" s="133"/>
      <c r="F784" s="133"/>
      <c r="G784" s="133"/>
      <c r="H784" s="133"/>
      <c r="I784" s="133"/>
      <c r="J784" s="133"/>
      <c r="K784" s="133"/>
      <c r="L784" s="133"/>
      <c r="M784" s="133"/>
    </row>
    <row r="785" spans="2:13" s="136" customFormat="1" ht="12.75">
      <c r="B785" s="141"/>
      <c r="C785" s="133"/>
      <c r="D785" s="133"/>
      <c r="E785" s="133"/>
      <c r="F785" s="133"/>
      <c r="G785" s="133"/>
      <c r="H785" s="133"/>
      <c r="I785" s="133"/>
      <c r="J785" s="133"/>
      <c r="K785" s="133"/>
      <c r="L785" s="133"/>
      <c r="M785" s="133"/>
    </row>
    <row r="786" spans="2:13" s="136" customFormat="1" ht="12.75">
      <c r="B786" s="141"/>
      <c r="C786" s="133"/>
      <c r="D786" s="133"/>
      <c r="E786" s="133"/>
      <c r="F786" s="133"/>
      <c r="G786" s="133"/>
      <c r="H786" s="133"/>
      <c r="I786" s="133"/>
      <c r="J786" s="133"/>
      <c r="K786" s="133"/>
      <c r="L786" s="133"/>
      <c r="M786" s="133"/>
    </row>
    <row r="787" spans="2:13" s="136" customFormat="1" ht="12.75">
      <c r="B787" s="141"/>
      <c r="C787" s="133"/>
      <c r="D787" s="133"/>
      <c r="E787" s="133"/>
      <c r="F787" s="133"/>
      <c r="G787" s="133"/>
      <c r="H787" s="133"/>
      <c r="I787" s="133"/>
      <c r="J787" s="133"/>
      <c r="K787" s="133"/>
      <c r="L787" s="133"/>
      <c r="M787" s="133"/>
    </row>
    <row r="788" spans="2:13" s="136" customFormat="1" ht="12.75">
      <c r="B788" s="141"/>
      <c r="C788" s="133"/>
      <c r="D788" s="133"/>
      <c r="E788" s="133"/>
      <c r="F788" s="133"/>
      <c r="G788" s="133"/>
      <c r="H788" s="133"/>
      <c r="I788" s="133"/>
      <c r="J788" s="133"/>
      <c r="K788" s="133"/>
      <c r="L788" s="133"/>
      <c r="M788" s="133"/>
    </row>
    <row r="789" spans="2:13" s="136" customFormat="1" ht="12.75">
      <c r="B789" s="141"/>
      <c r="C789" s="133"/>
      <c r="D789" s="133"/>
      <c r="E789" s="133"/>
      <c r="F789" s="133"/>
      <c r="G789" s="133"/>
      <c r="H789" s="133"/>
      <c r="I789" s="133"/>
      <c r="J789" s="133"/>
      <c r="K789" s="133"/>
      <c r="L789" s="133"/>
      <c r="M789" s="133"/>
    </row>
    <row r="790" spans="2:13" s="136" customFormat="1" ht="12.75">
      <c r="B790" s="141"/>
      <c r="C790" s="133"/>
      <c r="D790" s="133"/>
      <c r="E790" s="133"/>
      <c r="F790" s="133"/>
      <c r="G790" s="133"/>
      <c r="H790" s="133"/>
      <c r="I790" s="133"/>
      <c r="J790" s="133"/>
      <c r="K790" s="133"/>
      <c r="L790" s="133"/>
      <c r="M790" s="133"/>
    </row>
    <row r="791" spans="2:13" s="136" customFormat="1" ht="12.75">
      <c r="B791" s="141"/>
      <c r="C791" s="133"/>
      <c r="D791" s="133"/>
      <c r="E791" s="133"/>
      <c r="F791" s="133"/>
      <c r="G791" s="133"/>
      <c r="H791" s="133"/>
      <c r="I791" s="133"/>
      <c r="J791" s="133"/>
      <c r="K791" s="133"/>
      <c r="L791" s="133"/>
      <c r="M791" s="133"/>
    </row>
    <row r="792" spans="2:13" s="136" customFormat="1" ht="12.75">
      <c r="B792" s="141"/>
      <c r="C792" s="133"/>
      <c r="D792" s="133"/>
      <c r="E792" s="133"/>
      <c r="F792" s="133"/>
      <c r="G792" s="133"/>
      <c r="H792" s="133"/>
      <c r="I792" s="133"/>
      <c r="J792" s="133"/>
      <c r="K792" s="133"/>
      <c r="L792" s="133"/>
      <c r="M792" s="133"/>
    </row>
    <row r="793" spans="2:13" s="136" customFormat="1" ht="12.75">
      <c r="B793" s="141"/>
      <c r="C793" s="133"/>
      <c r="D793" s="133"/>
      <c r="E793" s="133"/>
      <c r="F793" s="133"/>
      <c r="G793" s="133"/>
      <c r="H793" s="133"/>
      <c r="I793" s="133"/>
      <c r="J793" s="133"/>
      <c r="K793" s="133"/>
      <c r="L793" s="133"/>
      <c r="M793" s="133"/>
    </row>
    <row r="794" spans="2:13" s="136" customFormat="1" ht="12.75">
      <c r="B794" s="141"/>
      <c r="C794" s="133"/>
      <c r="D794" s="133"/>
      <c r="E794" s="133"/>
      <c r="F794" s="133"/>
      <c r="G794" s="133"/>
      <c r="H794" s="133"/>
      <c r="I794" s="133"/>
      <c r="J794" s="133"/>
      <c r="K794" s="133"/>
      <c r="L794" s="133"/>
      <c r="M794" s="133"/>
    </row>
    <row r="795" spans="2:13" s="136" customFormat="1" ht="12.75">
      <c r="B795" s="141"/>
      <c r="C795" s="133"/>
      <c r="D795" s="133"/>
      <c r="E795" s="133"/>
      <c r="F795" s="133"/>
      <c r="G795" s="133"/>
      <c r="H795" s="133"/>
      <c r="I795" s="133"/>
      <c r="J795" s="133"/>
      <c r="K795" s="133"/>
      <c r="L795" s="133"/>
      <c r="M795" s="133"/>
    </row>
    <row r="796" spans="2:13" s="136" customFormat="1" ht="12.75">
      <c r="B796" s="141"/>
      <c r="C796" s="133"/>
      <c r="D796" s="133"/>
      <c r="E796" s="133"/>
      <c r="F796" s="133"/>
      <c r="G796" s="133"/>
      <c r="H796" s="133"/>
      <c r="I796" s="133"/>
      <c r="J796" s="133"/>
      <c r="K796" s="133"/>
      <c r="L796" s="133"/>
      <c r="M796" s="133"/>
    </row>
    <row r="797" spans="2:13" s="136" customFormat="1" ht="12.75">
      <c r="B797" s="141"/>
      <c r="C797" s="133"/>
      <c r="D797" s="133"/>
      <c r="E797" s="133"/>
      <c r="F797" s="133"/>
      <c r="G797" s="133"/>
      <c r="H797" s="133"/>
      <c r="I797" s="133"/>
      <c r="J797" s="133"/>
      <c r="K797" s="133"/>
      <c r="L797" s="133"/>
      <c r="M797" s="133"/>
    </row>
    <row r="798" spans="2:13" s="136" customFormat="1" ht="12.75">
      <c r="B798" s="141"/>
      <c r="C798" s="133"/>
      <c r="D798" s="133"/>
      <c r="E798" s="133"/>
      <c r="F798" s="133"/>
      <c r="G798" s="133"/>
      <c r="H798" s="133"/>
      <c r="I798" s="133"/>
      <c r="J798" s="133"/>
      <c r="K798" s="133"/>
      <c r="L798" s="133"/>
      <c r="M798" s="133"/>
    </row>
    <row r="799" spans="2:13" s="136" customFormat="1" ht="12.75">
      <c r="B799" s="141"/>
      <c r="C799" s="133"/>
      <c r="D799" s="133"/>
      <c r="E799" s="133"/>
      <c r="F799" s="133"/>
      <c r="G799" s="133"/>
      <c r="H799" s="133"/>
      <c r="I799" s="133"/>
      <c r="J799" s="133"/>
      <c r="K799" s="133"/>
      <c r="L799" s="133"/>
      <c r="M799" s="133"/>
    </row>
    <row r="800" spans="2:13" s="136" customFormat="1" ht="12.75">
      <c r="B800" s="141"/>
      <c r="C800" s="133"/>
      <c r="D800" s="133"/>
      <c r="E800" s="133"/>
      <c r="F800" s="133"/>
      <c r="G800" s="133"/>
      <c r="H800" s="133"/>
      <c r="I800" s="133"/>
      <c r="J800" s="133"/>
      <c r="K800" s="133"/>
      <c r="L800" s="133"/>
      <c r="M800" s="133"/>
    </row>
    <row r="801" spans="2:13" s="136" customFormat="1" ht="12.75">
      <c r="B801" s="141"/>
      <c r="C801" s="133"/>
      <c r="D801" s="133"/>
      <c r="E801" s="133"/>
      <c r="F801" s="133"/>
      <c r="G801" s="133"/>
      <c r="H801" s="133"/>
      <c r="I801" s="133"/>
      <c r="J801" s="133"/>
      <c r="K801" s="133"/>
      <c r="L801" s="133"/>
      <c r="M801" s="133"/>
    </row>
    <row r="802" spans="2:13" s="136" customFormat="1" ht="12.75">
      <c r="B802" s="141"/>
      <c r="C802" s="133"/>
      <c r="D802" s="133"/>
      <c r="E802" s="133"/>
      <c r="F802" s="133"/>
      <c r="G802" s="133"/>
      <c r="H802" s="133"/>
      <c r="I802" s="133"/>
      <c r="J802" s="133"/>
      <c r="K802" s="133"/>
      <c r="L802" s="133"/>
      <c r="M802" s="133"/>
    </row>
    <row r="803" spans="2:13" s="136" customFormat="1" ht="12.75">
      <c r="B803" s="141"/>
      <c r="C803" s="133"/>
      <c r="D803" s="133"/>
      <c r="E803" s="133"/>
      <c r="F803" s="133"/>
      <c r="G803" s="133"/>
      <c r="H803" s="133"/>
      <c r="I803" s="133"/>
      <c r="J803" s="133"/>
      <c r="K803" s="133"/>
      <c r="L803" s="133"/>
      <c r="M803" s="133"/>
    </row>
    <row r="804" spans="2:13" s="136" customFormat="1" ht="12.75">
      <c r="B804" s="141"/>
      <c r="C804" s="133"/>
      <c r="D804" s="133"/>
      <c r="E804" s="133"/>
      <c r="F804" s="133"/>
      <c r="G804" s="133"/>
      <c r="H804" s="133"/>
      <c r="I804" s="133"/>
      <c r="J804" s="133"/>
      <c r="K804" s="133"/>
      <c r="L804" s="133"/>
      <c r="M804" s="133"/>
    </row>
    <row r="805" spans="2:13" s="136" customFormat="1" ht="12.75">
      <c r="B805" s="141"/>
      <c r="C805" s="133"/>
      <c r="D805" s="133"/>
      <c r="E805" s="133"/>
      <c r="F805" s="133"/>
      <c r="G805" s="133"/>
      <c r="H805" s="133"/>
      <c r="I805" s="133"/>
      <c r="J805" s="133"/>
      <c r="K805" s="133"/>
      <c r="L805" s="133"/>
      <c r="M805" s="133"/>
    </row>
    <row r="806" spans="2:13" s="136" customFormat="1" ht="12.75">
      <c r="B806" s="141"/>
      <c r="C806" s="133"/>
      <c r="D806" s="133"/>
      <c r="E806" s="133"/>
      <c r="F806" s="133"/>
      <c r="G806" s="133"/>
      <c r="H806" s="133"/>
      <c r="I806" s="133"/>
      <c r="J806" s="133"/>
      <c r="K806" s="133"/>
      <c r="L806" s="133"/>
      <c r="M806" s="133"/>
    </row>
    <row r="807" spans="2:13" s="136" customFormat="1" ht="12.75">
      <c r="B807" s="141"/>
      <c r="C807" s="133"/>
      <c r="D807" s="133"/>
      <c r="E807" s="133"/>
      <c r="F807" s="133"/>
      <c r="G807" s="133"/>
      <c r="H807" s="133"/>
      <c r="I807" s="133"/>
      <c r="J807" s="133"/>
      <c r="K807" s="133"/>
      <c r="L807" s="133"/>
      <c r="M807" s="133"/>
    </row>
    <row r="808" spans="2:13" s="136" customFormat="1" ht="12.75">
      <c r="B808" s="141"/>
      <c r="C808" s="133"/>
      <c r="D808" s="133"/>
      <c r="E808" s="133"/>
      <c r="F808" s="133"/>
      <c r="G808" s="133"/>
      <c r="H808" s="133"/>
      <c r="I808" s="133"/>
      <c r="J808" s="133"/>
      <c r="K808" s="133"/>
      <c r="L808" s="133"/>
      <c r="M808" s="133"/>
    </row>
    <row r="809" spans="2:13" s="136" customFormat="1" ht="12.75">
      <c r="B809" s="141"/>
      <c r="C809" s="133"/>
      <c r="D809" s="133"/>
      <c r="E809" s="133"/>
      <c r="F809" s="133"/>
      <c r="G809" s="133"/>
      <c r="H809" s="133"/>
      <c r="I809" s="133"/>
      <c r="J809" s="133"/>
      <c r="K809" s="133"/>
      <c r="L809" s="133"/>
      <c r="M809" s="133"/>
    </row>
    <row r="810" spans="2:13" s="136" customFormat="1" ht="12.75">
      <c r="B810" s="141"/>
      <c r="C810" s="133"/>
      <c r="D810" s="133"/>
      <c r="E810" s="133"/>
      <c r="F810" s="133"/>
      <c r="G810" s="133"/>
      <c r="H810" s="133"/>
      <c r="I810" s="133"/>
      <c r="J810" s="133"/>
      <c r="K810" s="133"/>
      <c r="L810" s="133"/>
      <c r="M810" s="133"/>
    </row>
    <row r="811" spans="2:13" s="136" customFormat="1" ht="12.75">
      <c r="B811" s="141"/>
      <c r="C811" s="133"/>
      <c r="D811" s="133"/>
      <c r="E811" s="133"/>
      <c r="F811" s="133"/>
      <c r="G811" s="133"/>
      <c r="H811" s="133"/>
      <c r="I811" s="133"/>
      <c r="J811" s="133"/>
      <c r="K811" s="133"/>
      <c r="L811" s="133"/>
      <c r="M811" s="133"/>
    </row>
    <row r="812" spans="2:13" s="136" customFormat="1" ht="12.75">
      <c r="B812" s="141"/>
      <c r="C812" s="133"/>
      <c r="D812" s="133"/>
      <c r="E812" s="133"/>
      <c r="F812" s="133"/>
      <c r="G812" s="133"/>
      <c r="H812" s="133"/>
      <c r="I812" s="133"/>
      <c r="J812" s="133"/>
      <c r="K812" s="133"/>
      <c r="L812" s="133"/>
      <c r="M812" s="133"/>
    </row>
    <row r="813" spans="2:13" s="136" customFormat="1" ht="12.75">
      <c r="B813" s="141"/>
      <c r="C813" s="133"/>
      <c r="D813" s="133"/>
      <c r="E813" s="133"/>
      <c r="F813" s="133"/>
      <c r="G813" s="133"/>
      <c r="H813" s="133"/>
      <c r="I813" s="133"/>
      <c r="J813" s="133"/>
      <c r="K813" s="133"/>
      <c r="L813" s="133"/>
      <c r="M813" s="133"/>
    </row>
    <row r="814" spans="2:13" s="136" customFormat="1" ht="12.75">
      <c r="B814" s="141"/>
      <c r="C814" s="133"/>
      <c r="D814" s="133"/>
      <c r="E814" s="133"/>
      <c r="F814" s="133"/>
      <c r="G814" s="133"/>
      <c r="H814" s="133"/>
      <c r="I814" s="133"/>
      <c r="J814" s="133"/>
      <c r="K814" s="133"/>
      <c r="L814" s="133"/>
      <c r="M814" s="133"/>
    </row>
    <row r="815" spans="2:13" s="136" customFormat="1" ht="12.75">
      <c r="B815" s="141"/>
      <c r="C815" s="133"/>
      <c r="D815" s="133"/>
      <c r="E815" s="133"/>
      <c r="F815" s="133"/>
      <c r="G815" s="133"/>
      <c r="H815" s="133"/>
      <c r="I815" s="133"/>
      <c r="J815" s="133"/>
      <c r="K815" s="133"/>
      <c r="L815" s="133"/>
      <c r="M815" s="133"/>
    </row>
    <row r="816" spans="2:13" s="136" customFormat="1" ht="12.75">
      <c r="B816" s="141"/>
      <c r="C816" s="133"/>
      <c r="D816" s="133"/>
      <c r="E816" s="133"/>
      <c r="F816" s="133"/>
      <c r="G816" s="133"/>
      <c r="H816" s="133"/>
      <c r="I816" s="133"/>
      <c r="J816" s="133"/>
      <c r="K816" s="133"/>
      <c r="L816" s="133"/>
      <c r="M816" s="133"/>
    </row>
    <row r="817" spans="2:13" s="136" customFormat="1" ht="12.75">
      <c r="B817" s="141"/>
      <c r="C817" s="133"/>
      <c r="D817" s="133"/>
      <c r="E817" s="133"/>
      <c r="F817" s="133"/>
      <c r="G817" s="133"/>
      <c r="H817" s="133"/>
      <c r="I817" s="133"/>
      <c r="J817" s="133"/>
      <c r="K817" s="133"/>
      <c r="L817" s="133"/>
      <c r="M817" s="133"/>
    </row>
    <row r="818" spans="2:13" s="136" customFormat="1" ht="12.75">
      <c r="B818" s="141"/>
      <c r="C818" s="133"/>
      <c r="D818" s="133"/>
      <c r="E818" s="133"/>
      <c r="F818" s="133"/>
      <c r="G818" s="133"/>
      <c r="H818" s="133"/>
      <c r="I818" s="133"/>
      <c r="J818" s="133"/>
      <c r="K818" s="133"/>
      <c r="L818" s="133"/>
      <c r="M818" s="133"/>
    </row>
    <row r="819" spans="2:13" s="136" customFormat="1" ht="12.75">
      <c r="B819" s="141"/>
      <c r="C819" s="133"/>
      <c r="D819" s="133"/>
      <c r="E819" s="133"/>
      <c r="F819" s="133"/>
      <c r="G819" s="133"/>
      <c r="H819" s="133"/>
      <c r="I819" s="133"/>
      <c r="J819" s="133"/>
      <c r="K819" s="133"/>
      <c r="L819" s="133"/>
      <c r="M819" s="133"/>
    </row>
    <row r="820" spans="2:13" s="136" customFormat="1" ht="12.75">
      <c r="B820" s="141"/>
      <c r="C820" s="133"/>
      <c r="D820" s="133"/>
      <c r="E820" s="133"/>
      <c r="F820" s="133"/>
      <c r="G820" s="133"/>
      <c r="H820" s="133"/>
      <c r="I820" s="133"/>
      <c r="J820" s="133"/>
      <c r="K820" s="133"/>
      <c r="L820" s="133"/>
      <c r="M820" s="133"/>
    </row>
    <row r="821" spans="2:13" s="136" customFormat="1" ht="12.75">
      <c r="B821" s="141"/>
      <c r="C821" s="133"/>
      <c r="D821" s="133"/>
      <c r="E821" s="133"/>
      <c r="F821" s="133"/>
      <c r="G821" s="133"/>
      <c r="H821" s="133"/>
      <c r="I821" s="133"/>
      <c r="J821" s="133"/>
      <c r="K821" s="133"/>
      <c r="L821" s="133"/>
      <c r="M821" s="133"/>
    </row>
    <row r="822" spans="2:13" s="136" customFormat="1" ht="12.75">
      <c r="B822" s="141"/>
      <c r="C822" s="133"/>
      <c r="D822" s="133"/>
      <c r="E822" s="133"/>
      <c r="F822" s="133"/>
      <c r="G822" s="133"/>
      <c r="H822" s="133"/>
      <c r="I822" s="133"/>
      <c r="J822" s="133"/>
      <c r="K822" s="133"/>
      <c r="L822" s="133"/>
      <c r="M822" s="133"/>
    </row>
    <row r="823" spans="2:13" s="136" customFormat="1" ht="12.75">
      <c r="B823" s="141"/>
      <c r="C823" s="133"/>
      <c r="D823" s="133"/>
      <c r="E823" s="133"/>
      <c r="F823" s="133"/>
      <c r="G823" s="133"/>
      <c r="H823" s="133"/>
      <c r="I823" s="133"/>
      <c r="J823" s="133"/>
      <c r="K823" s="133"/>
      <c r="L823" s="133"/>
      <c r="M823" s="133"/>
    </row>
    <row r="824" spans="2:13" s="136" customFormat="1" ht="12.75">
      <c r="B824" s="141"/>
      <c r="C824" s="133"/>
      <c r="D824" s="133"/>
      <c r="E824" s="133"/>
      <c r="F824" s="133"/>
      <c r="G824" s="133"/>
      <c r="H824" s="133"/>
      <c r="I824" s="133"/>
      <c r="J824" s="133"/>
      <c r="K824" s="133"/>
      <c r="L824" s="133"/>
      <c r="M824" s="133"/>
    </row>
    <row r="825" spans="2:13" s="136" customFormat="1" ht="12.75">
      <c r="B825" s="141"/>
      <c r="C825" s="133"/>
      <c r="D825" s="133"/>
      <c r="E825" s="133"/>
      <c r="F825" s="133"/>
      <c r="G825" s="133"/>
      <c r="H825" s="133"/>
      <c r="I825" s="133"/>
      <c r="J825" s="133"/>
      <c r="K825" s="133"/>
      <c r="L825" s="133"/>
      <c r="M825" s="133"/>
    </row>
    <row r="826" spans="2:13" s="136" customFormat="1" ht="12.75">
      <c r="B826" s="141"/>
      <c r="C826" s="133"/>
      <c r="D826" s="133"/>
      <c r="E826" s="133"/>
      <c r="F826" s="133"/>
      <c r="G826" s="133"/>
      <c r="H826" s="133"/>
      <c r="I826" s="133"/>
      <c r="J826" s="133"/>
      <c r="K826" s="133"/>
      <c r="L826" s="133"/>
      <c r="M826" s="133"/>
    </row>
    <row r="827" spans="2:13" s="136" customFormat="1" ht="12.75">
      <c r="B827" s="141"/>
      <c r="C827" s="133"/>
      <c r="D827" s="133"/>
      <c r="E827" s="133"/>
      <c r="F827" s="133"/>
      <c r="G827" s="133"/>
      <c r="H827" s="133"/>
      <c r="I827" s="133"/>
      <c r="J827" s="133"/>
      <c r="K827" s="133"/>
      <c r="L827" s="133"/>
      <c r="M827" s="133"/>
    </row>
    <row r="828" spans="2:13" s="136" customFormat="1" ht="12.75">
      <c r="B828" s="141"/>
      <c r="C828" s="133"/>
      <c r="D828" s="133"/>
      <c r="E828" s="133"/>
      <c r="F828" s="133"/>
      <c r="G828" s="133"/>
      <c r="H828" s="133"/>
      <c r="I828" s="133"/>
      <c r="J828" s="133"/>
      <c r="K828" s="133"/>
      <c r="L828" s="133"/>
      <c r="M828" s="133"/>
    </row>
    <row r="829" spans="2:13" s="136" customFormat="1" ht="12.75">
      <c r="B829" s="141"/>
      <c r="C829" s="133"/>
      <c r="D829" s="133"/>
      <c r="E829" s="133"/>
      <c r="F829" s="133"/>
      <c r="G829" s="133"/>
      <c r="H829" s="133"/>
      <c r="I829" s="133"/>
      <c r="J829" s="133"/>
      <c r="K829" s="133"/>
      <c r="L829" s="133"/>
      <c r="M829" s="133"/>
    </row>
    <row r="830" spans="2:13" s="136" customFormat="1" ht="12.75">
      <c r="B830" s="141"/>
      <c r="C830" s="133"/>
      <c r="D830" s="133"/>
      <c r="E830" s="133"/>
      <c r="F830" s="133"/>
      <c r="G830" s="133"/>
      <c r="H830" s="133"/>
      <c r="I830" s="133"/>
      <c r="J830" s="133"/>
      <c r="K830" s="133"/>
      <c r="L830" s="133"/>
      <c r="M830" s="133"/>
    </row>
    <row r="831" spans="2:13" s="136" customFormat="1" ht="12.75">
      <c r="B831" s="141"/>
      <c r="C831" s="133"/>
      <c r="D831" s="133"/>
      <c r="E831" s="133"/>
      <c r="F831" s="133"/>
      <c r="G831" s="133"/>
      <c r="H831" s="133"/>
      <c r="I831" s="133"/>
      <c r="J831" s="133"/>
      <c r="K831" s="133"/>
      <c r="L831" s="133"/>
      <c r="M831" s="133"/>
    </row>
    <row r="832" spans="2:13" s="136" customFormat="1" ht="12.75">
      <c r="B832" s="141"/>
      <c r="C832" s="133"/>
      <c r="D832" s="133"/>
      <c r="E832" s="133"/>
      <c r="F832" s="133"/>
      <c r="G832" s="133"/>
      <c r="H832" s="133"/>
      <c r="I832" s="133"/>
      <c r="J832" s="133"/>
      <c r="K832" s="133"/>
      <c r="L832" s="133"/>
      <c r="M832" s="133"/>
    </row>
    <row r="833" spans="2:13" s="136" customFormat="1" ht="12.75">
      <c r="B833" s="141"/>
      <c r="C833" s="133"/>
      <c r="D833" s="133"/>
      <c r="E833" s="133"/>
      <c r="F833" s="133"/>
      <c r="G833" s="133"/>
      <c r="H833" s="133"/>
      <c r="I833" s="133"/>
      <c r="J833" s="133"/>
      <c r="K833" s="133"/>
      <c r="L833" s="133"/>
      <c r="M833" s="133"/>
    </row>
    <row r="834" spans="2:13" s="136" customFormat="1" ht="12.75">
      <c r="B834" s="141"/>
      <c r="C834" s="133"/>
      <c r="D834" s="133"/>
      <c r="E834" s="133"/>
      <c r="F834" s="133"/>
      <c r="G834" s="133"/>
      <c r="H834" s="133"/>
      <c r="I834" s="133"/>
      <c r="J834" s="133"/>
      <c r="K834" s="133"/>
      <c r="L834" s="133"/>
      <c r="M834" s="133"/>
    </row>
    <row r="835" spans="2:13" s="136" customFormat="1" ht="12.75">
      <c r="B835" s="141"/>
      <c r="C835" s="133"/>
      <c r="D835" s="133"/>
      <c r="E835" s="133"/>
      <c r="F835" s="133"/>
      <c r="G835" s="133"/>
      <c r="H835" s="133"/>
      <c r="I835" s="133"/>
      <c r="J835" s="133"/>
      <c r="K835" s="133"/>
      <c r="L835" s="133"/>
      <c r="M835" s="133"/>
    </row>
    <row r="836" spans="2:13" s="136" customFormat="1" ht="12.75">
      <c r="B836" s="141"/>
      <c r="C836" s="133"/>
      <c r="D836" s="133"/>
      <c r="E836" s="133"/>
      <c r="F836" s="133"/>
      <c r="G836" s="133"/>
      <c r="H836" s="133"/>
      <c r="I836" s="133"/>
      <c r="J836" s="133"/>
      <c r="K836" s="133"/>
      <c r="L836" s="133"/>
      <c r="M836" s="133"/>
    </row>
    <row r="837" spans="2:13" s="136" customFormat="1" ht="12.75">
      <c r="B837" s="141"/>
      <c r="C837" s="133"/>
      <c r="D837" s="133"/>
      <c r="E837" s="133"/>
      <c r="F837" s="133"/>
      <c r="G837" s="133"/>
      <c r="H837" s="133"/>
      <c r="I837" s="133"/>
      <c r="J837" s="133"/>
      <c r="K837" s="133"/>
      <c r="L837" s="133"/>
      <c r="M837" s="133"/>
    </row>
    <row r="838" spans="2:13" s="136" customFormat="1" ht="12.75">
      <c r="B838" s="141"/>
      <c r="C838" s="133"/>
      <c r="D838" s="133"/>
      <c r="E838" s="133"/>
      <c r="F838" s="133"/>
      <c r="G838" s="133"/>
      <c r="H838" s="133"/>
      <c r="I838" s="133"/>
      <c r="J838" s="133"/>
      <c r="K838" s="133"/>
      <c r="L838" s="133"/>
      <c r="M838" s="133"/>
    </row>
    <row r="839" spans="2:13" s="136" customFormat="1" ht="12.75">
      <c r="B839" s="141"/>
      <c r="C839" s="133"/>
      <c r="D839" s="133"/>
      <c r="E839" s="133"/>
      <c r="F839" s="133"/>
      <c r="G839" s="133"/>
      <c r="H839" s="133"/>
      <c r="I839" s="133"/>
      <c r="J839" s="133"/>
      <c r="K839" s="133"/>
      <c r="L839" s="133"/>
      <c r="M839" s="133"/>
    </row>
    <row r="840" spans="2:13" s="136" customFormat="1" ht="12.75">
      <c r="B840" s="141"/>
      <c r="C840" s="133"/>
      <c r="D840" s="133"/>
      <c r="E840" s="133"/>
      <c r="F840" s="133"/>
      <c r="G840" s="133"/>
      <c r="H840" s="133"/>
      <c r="I840" s="133"/>
      <c r="J840" s="133"/>
      <c r="K840" s="133"/>
      <c r="L840" s="133"/>
      <c r="M840" s="133"/>
    </row>
    <row r="841" spans="2:13" s="136" customFormat="1" ht="12.75">
      <c r="B841" s="141"/>
      <c r="C841" s="133"/>
      <c r="D841" s="133"/>
      <c r="E841" s="133"/>
      <c r="F841" s="133"/>
      <c r="G841" s="133"/>
      <c r="H841" s="133"/>
      <c r="I841" s="133"/>
      <c r="J841" s="133"/>
      <c r="K841" s="133"/>
      <c r="L841" s="133"/>
      <c r="M841" s="133"/>
    </row>
    <row r="842" spans="2:13" s="136" customFormat="1" ht="12.75">
      <c r="B842" s="141"/>
      <c r="C842" s="133"/>
      <c r="D842" s="133"/>
      <c r="E842" s="133"/>
      <c r="F842" s="133"/>
      <c r="G842" s="133"/>
      <c r="H842" s="133"/>
      <c r="I842" s="133"/>
      <c r="J842" s="133"/>
      <c r="K842" s="133"/>
      <c r="L842" s="133"/>
      <c r="M842" s="133"/>
    </row>
    <row r="843" spans="2:13" s="136" customFormat="1" ht="12.75">
      <c r="B843" s="141"/>
      <c r="C843" s="133"/>
      <c r="D843" s="133"/>
      <c r="E843" s="133"/>
      <c r="F843" s="133"/>
      <c r="G843" s="133"/>
      <c r="H843" s="133"/>
      <c r="I843" s="133"/>
      <c r="J843" s="133"/>
      <c r="K843" s="133"/>
      <c r="L843" s="133"/>
      <c r="M843" s="133"/>
    </row>
    <row r="844" spans="2:13" s="136" customFormat="1" ht="12.75">
      <c r="B844" s="141"/>
      <c r="C844" s="133"/>
      <c r="D844" s="133"/>
      <c r="E844" s="133"/>
      <c r="F844" s="133"/>
      <c r="G844" s="133"/>
      <c r="H844" s="133"/>
      <c r="I844" s="133"/>
      <c r="J844" s="133"/>
      <c r="K844" s="133"/>
      <c r="L844" s="133"/>
      <c r="M844" s="133"/>
    </row>
    <row r="845" spans="2:13" s="136" customFormat="1" ht="12.75">
      <c r="B845" s="141"/>
      <c r="C845" s="133"/>
      <c r="D845" s="133"/>
      <c r="E845" s="133"/>
      <c r="F845" s="133"/>
      <c r="G845" s="133"/>
      <c r="H845" s="133"/>
      <c r="I845" s="133"/>
      <c r="J845" s="133"/>
      <c r="K845" s="133"/>
      <c r="L845" s="133"/>
      <c r="M845" s="133"/>
    </row>
    <row r="846" spans="2:13" s="136" customFormat="1" ht="12.75">
      <c r="B846" s="141"/>
      <c r="C846" s="133"/>
      <c r="D846" s="133"/>
      <c r="E846" s="133"/>
      <c r="F846" s="133"/>
      <c r="G846" s="133"/>
      <c r="H846" s="133"/>
      <c r="I846" s="133"/>
      <c r="J846" s="133"/>
      <c r="K846" s="133"/>
      <c r="L846" s="133"/>
      <c r="M846" s="133"/>
    </row>
    <row r="847" spans="2:13" s="136" customFormat="1" ht="12.75">
      <c r="B847" s="141"/>
      <c r="C847" s="133"/>
      <c r="D847" s="133"/>
      <c r="E847" s="133"/>
      <c r="F847" s="133"/>
      <c r="G847" s="133"/>
      <c r="H847" s="133"/>
      <c r="I847" s="133"/>
      <c r="J847" s="133"/>
      <c r="K847" s="133"/>
      <c r="L847" s="133"/>
      <c r="M847" s="133"/>
    </row>
    <row r="848" spans="2:13" s="136" customFormat="1" ht="12.75">
      <c r="B848" s="141"/>
      <c r="C848" s="133"/>
      <c r="D848" s="133"/>
      <c r="E848" s="133"/>
      <c r="F848" s="133"/>
      <c r="G848" s="133"/>
      <c r="H848" s="133"/>
      <c r="I848" s="133"/>
      <c r="J848" s="133"/>
      <c r="K848" s="133"/>
      <c r="L848" s="133"/>
      <c r="M848" s="133"/>
    </row>
    <row r="849" spans="2:13" s="136" customFormat="1" ht="12.75">
      <c r="B849" s="141"/>
      <c r="C849" s="133"/>
      <c r="D849" s="133"/>
      <c r="E849" s="133"/>
      <c r="F849" s="133"/>
      <c r="G849" s="133"/>
      <c r="H849" s="133"/>
      <c r="I849" s="133"/>
      <c r="J849" s="133"/>
      <c r="K849" s="133"/>
      <c r="L849" s="133"/>
      <c r="M849" s="133"/>
    </row>
    <row r="850" spans="2:13" s="136" customFormat="1" ht="12.75">
      <c r="B850" s="141"/>
      <c r="C850" s="133"/>
      <c r="D850" s="133"/>
      <c r="E850" s="133"/>
      <c r="F850" s="133"/>
      <c r="G850" s="133"/>
      <c r="H850" s="133"/>
      <c r="I850" s="133"/>
      <c r="J850" s="133"/>
      <c r="K850" s="133"/>
      <c r="L850" s="133"/>
      <c r="M850" s="133"/>
    </row>
    <row r="851" spans="2:13" s="136" customFormat="1" ht="12.75">
      <c r="B851" s="141"/>
      <c r="C851" s="133"/>
      <c r="D851" s="133"/>
      <c r="E851" s="133"/>
      <c r="F851" s="133"/>
      <c r="G851" s="133"/>
      <c r="H851" s="133"/>
      <c r="I851" s="133"/>
      <c r="J851" s="133"/>
      <c r="K851" s="133"/>
      <c r="L851" s="133"/>
      <c r="M851" s="133"/>
    </row>
    <row r="852" spans="2:13" s="136" customFormat="1" ht="12.75">
      <c r="B852" s="141"/>
      <c r="C852" s="133"/>
      <c r="D852" s="133"/>
      <c r="E852" s="133"/>
      <c r="F852" s="133"/>
      <c r="G852" s="133"/>
      <c r="H852" s="133"/>
      <c r="I852" s="133"/>
      <c r="J852" s="133"/>
      <c r="K852" s="133"/>
      <c r="L852" s="133"/>
      <c r="M852" s="133"/>
    </row>
    <row r="853" spans="2:13" s="136" customFormat="1" ht="12.75">
      <c r="B853" s="141"/>
      <c r="C853" s="133"/>
      <c r="D853" s="133"/>
      <c r="E853" s="133"/>
      <c r="F853" s="133"/>
      <c r="G853" s="133"/>
      <c r="H853" s="133"/>
      <c r="I853" s="133"/>
      <c r="J853" s="133"/>
      <c r="K853" s="133"/>
      <c r="L853" s="133"/>
      <c r="M853" s="133"/>
    </row>
    <row r="854" spans="2:13" s="136" customFormat="1" ht="12.75">
      <c r="B854" s="141"/>
      <c r="C854" s="133"/>
      <c r="D854" s="133"/>
      <c r="E854" s="133"/>
      <c r="F854" s="133"/>
      <c r="G854" s="133"/>
      <c r="H854" s="133"/>
      <c r="I854" s="133"/>
      <c r="J854" s="133"/>
      <c r="K854" s="133"/>
      <c r="L854" s="133"/>
      <c r="M854" s="133"/>
    </row>
    <row r="855" spans="2:13" s="136" customFormat="1" ht="12.75">
      <c r="B855" s="141"/>
      <c r="C855" s="133"/>
      <c r="D855" s="133"/>
      <c r="E855" s="133"/>
      <c r="F855" s="133"/>
      <c r="G855" s="133"/>
      <c r="H855" s="133"/>
      <c r="I855" s="133"/>
      <c r="J855" s="133"/>
      <c r="K855" s="133"/>
      <c r="L855" s="133"/>
      <c r="M855" s="133"/>
    </row>
    <row r="856" spans="2:13" s="136" customFormat="1" ht="12.75">
      <c r="B856" s="141"/>
      <c r="C856" s="133"/>
      <c r="D856" s="133"/>
      <c r="E856" s="133"/>
      <c r="F856" s="133"/>
      <c r="G856" s="133"/>
      <c r="H856" s="133"/>
      <c r="I856" s="133"/>
      <c r="J856" s="133"/>
      <c r="K856" s="133"/>
      <c r="L856" s="133"/>
      <c r="M856" s="133"/>
    </row>
    <row r="857" spans="2:13" s="136" customFormat="1" ht="12.75">
      <c r="B857" s="141"/>
      <c r="C857" s="133"/>
      <c r="D857" s="133"/>
      <c r="E857" s="133"/>
      <c r="F857" s="133"/>
      <c r="G857" s="133"/>
      <c r="H857" s="133"/>
      <c r="I857" s="133"/>
      <c r="J857" s="133"/>
      <c r="K857" s="133"/>
      <c r="L857" s="133"/>
      <c r="M857" s="133"/>
    </row>
    <row r="858" spans="2:13" s="136" customFormat="1" ht="12.75">
      <c r="B858" s="141"/>
      <c r="C858" s="133"/>
      <c r="D858" s="133"/>
      <c r="E858" s="133"/>
      <c r="F858" s="133"/>
      <c r="G858" s="133"/>
      <c r="H858" s="133"/>
      <c r="I858" s="133"/>
      <c r="J858" s="133"/>
      <c r="K858" s="133"/>
      <c r="L858" s="133"/>
      <c r="M858" s="133"/>
    </row>
    <row r="859" spans="2:13" s="136" customFormat="1" ht="12.75">
      <c r="B859" s="141"/>
      <c r="C859" s="133"/>
      <c r="D859" s="133"/>
      <c r="E859" s="133"/>
      <c r="F859" s="133"/>
      <c r="G859" s="133"/>
      <c r="H859" s="133"/>
      <c r="I859" s="133"/>
      <c r="J859" s="133"/>
      <c r="K859" s="133"/>
      <c r="L859" s="133"/>
      <c r="M859" s="133"/>
    </row>
    <row r="860" spans="2:13" s="136" customFormat="1" ht="12.75">
      <c r="B860" s="141"/>
      <c r="C860" s="133"/>
      <c r="D860" s="133"/>
      <c r="E860" s="133"/>
      <c r="F860" s="133"/>
      <c r="G860" s="133"/>
      <c r="H860" s="133"/>
      <c r="I860" s="133"/>
      <c r="J860" s="133"/>
      <c r="K860" s="133"/>
      <c r="L860" s="133"/>
      <c r="M860" s="133"/>
    </row>
    <row r="861" spans="2:13" s="136" customFormat="1" ht="12.75">
      <c r="B861" s="141"/>
      <c r="C861" s="133"/>
      <c r="D861" s="133"/>
      <c r="E861" s="133"/>
      <c r="F861" s="133"/>
      <c r="G861" s="133"/>
      <c r="H861" s="133"/>
      <c r="I861" s="133"/>
      <c r="J861" s="133"/>
      <c r="K861" s="133"/>
      <c r="L861" s="133"/>
      <c r="M861" s="133"/>
    </row>
    <row r="862" spans="2:13" s="136" customFormat="1" ht="12.75">
      <c r="B862" s="141"/>
      <c r="C862" s="133"/>
      <c r="D862" s="133"/>
      <c r="E862" s="133"/>
      <c r="F862" s="133"/>
      <c r="G862" s="133"/>
      <c r="H862" s="133"/>
      <c r="I862" s="133"/>
      <c r="J862" s="133"/>
      <c r="K862" s="133"/>
      <c r="L862" s="133"/>
      <c r="M862" s="133"/>
    </row>
    <row r="863" spans="2:13" s="136" customFormat="1" ht="12.75">
      <c r="B863" s="141"/>
      <c r="C863" s="133"/>
      <c r="D863" s="133"/>
      <c r="E863" s="133"/>
      <c r="F863" s="133"/>
      <c r="G863" s="133"/>
      <c r="H863" s="133"/>
      <c r="I863" s="133"/>
      <c r="J863" s="133"/>
      <c r="K863" s="133"/>
      <c r="L863" s="133"/>
      <c r="M863" s="133"/>
    </row>
    <row r="864" spans="2:13" s="136" customFormat="1" ht="12.75">
      <c r="B864" s="141"/>
      <c r="C864" s="133"/>
      <c r="D864" s="133"/>
      <c r="E864" s="133"/>
      <c r="F864" s="133"/>
      <c r="G864" s="133"/>
      <c r="H864" s="133"/>
      <c r="I864" s="133"/>
      <c r="J864" s="133"/>
      <c r="K864" s="133"/>
      <c r="L864" s="133"/>
      <c r="M864" s="133"/>
    </row>
    <row r="865" spans="2:13" s="136" customFormat="1" ht="12.75">
      <c r="B865" s="141"/>
      <c r="C865" s="133"/>
      <c r="D865" s="133"/>
      <c r="E865" s="133"/>
      <c r="F865" s="133"/>
      <c r="G865" s="133"/>
      <c r="H865" s="133"/>
      <c r="I865" s="133"/>
      <c r="J865" s="133"/>
      <c r="K865" s="133"/>
      <c r="L865" s="133"/>
      <c r="M865" s="133"/>
    </row>
    <row r="866" spans="2:13" s="136" customFormat="1" ht="12.75">
      <c r="B866" s="141"/>
      <c r="C866" s="133"/>
      <c r="D866" s="133"/>
      <c r="E866" s="133"/>
      <c r="F866" s="133"/>
      <c r="G866" s="133"/>
      <c r="H866" s="133"/>
      <c r="I866" s="133"/>
      <c r="J866" s="133"/>
      <c r="K866" s="133"/>
      <c r="L866" s="133"/>
      <c r="M866" s="133"/>
    </row>
    <row r="867" spans="2:13" s="136" customFormat="1" ht="12.75">
      <c r="B867" s="141"/>
      <c r="C867" s="133"/>
      <c r="D867" s="133"/>
      <c r="E867" s="133"/>
      <c r="F867" s="133"/>
      <c r="G867" s="133"/>
      <c r="H867" s="133"/>
      <c r="I867" s="133"/>
      <c r="J867" s="133"/>
      <c r="K867" s="133"/>
      <c r="L867" s="133"/>
      <c r="M867" s="133"/>
    </row>
    <row r="868" spans="2:13" s="136" customFormat="1" ht="12.75">
      <c r="B868" s="141"/>
      <c r="C868" s="133"/>
      <c r="D868" s="133"/>
      <c r="E868" s="133"/>
      <c r="F868" s="133"/>
      <c r="G868" s="133"/>
      <c r="H868" s="133"/>
      <c r="I868" s="133"/>
      <c r="J868" s="133"/>
      <c r="K868" s="133"/>
      <c r="L868" s="133"/>
      <c r="M868" s="133"/>
    </row>
    <row r="869" spans="2:13" s="136" customFormat="1" ht="12.75">
      <c r="B869" s="141"/>
      <c r="C869" s="133"/>
      <c r="D869" s="133"/>
      <c r="E869" s="133"/>
      <c r="F869" s="133"/>
      <c r="G869" s="133"/>
      <c r="H869" s="133"/>
      <c r="I869" s="133"/>
      <c r="J869" s="133"/>
      <c r="K869" s="133"/>
      <c r="L869" s="133"/>
      <c r="M869" s="133"/>
    </row>
    <row r="870" spans="2:13" s="136" customFormat="1" ht="12.75">
      <c r="B870" s="141"/>
      <c r="C870" s="133"/>
      <c r="D870" s="133"/>
      <c r="E870" s="133"/>
      <c r="F870" s="133"/>
      <c r="G870" s="133"/>
      <c r="H870" s="133"/>
      <c r="I870" s="133"/>
      <c r="J870" s="133"/>
      <c r="K870" s="133"/>
      <c r="L870" s="133"/>
      <c r="M870" s="133"/>
    </row>
    <row r="871" spans="2:13" s="136" customFormat="1" ht="12.75">
      <c r="B871" s="141"/>
      <c r="C871" s="133"/>
      <c r="D871" s="133"/>
      <c r="E871" s="133"/>
      <c r="F871" s="133"/>
      <c r="G871" s="133"/>
      <c r="H871" s="133"/>
      <c r="I871" s="133"/>
      <c r="J871" s="133"/>
      <c r="K871" s="133"/>
      <c r="L871" s="133"/>
      <c r="M871" s="133"/>
    </row>
    <row r="872" spans="2:13" s="136" customFormat="1" ht="12.75">
      <c r="B872" s="141"/>
      <c r="C872" s="133"/>
      <c r="D872" s="133"/>
      <c r="E872" s="133"/>
      <c r="F872" s="133"/>
      <c r="G872" s="133"/>
      <c r="H872" s="133"/>
      <c r="I872" s="133"/>
      <c r="J872" s="133"/>
      <c r="K872" s="133"/>
      <c r="L872" s="133"/>
      <c r="M872" s="133"/>
    </row>
    <row r="873" spans="2:13" s="136" customFormat="1" ht="12.75">
      <c r="B873" s="141"/>
      <c r="C873" s="133"/>
      <c r="D873" s="133"/>
      <c r="E873" s="133"/>
      <c r="F873" s="133"/>
      <c r="G873" s="133"/>
      <c r="H873" s="133"/>
      <c r="I873" s="133"/>
      <c r="J873" s="133"/>
      <c r="K873" s="133"/>
      <c r="L873" s="133"/>
      <c r="M873" s="133"/>
    </row>
    <row r="874" spans="2:13" s="136" customFormat="1" ht="12.75">
      <c r="B874" s="141"/>
      <c r="C874" s="133"/>
      <c r="D874" s="133"/>
      <c r="E874" s="133"/>
      <c r="F874" s="133"/>
      <c r="G874" s="133"/>
      <c r="H874" s="133"/>
      <c r="I874" s="133"/>
      <c r="J874" s="133"/>
      <c r="K874" s="133"/>
      <c r="L874" s="133"/>
      <c r="M874" s="133"/>
    </row>
    <row r="875" spans="2:13" s="136" customFormat="1" ht="12.75">
      <c r="B875" s="141"/>
      <c r="C875" s="133"/>
      <c r="D875" s="133"/>
      <c r="E875" s="133"/>
      <c r="F875" s="133"/>
      <c r="G875" s="133"/>
      <c r="H875" s="133"/>
      <c r="I875" s="133"/>
      <c r="J875" s="133"/>
      <c r="K875" s="133"/>
      <c r="L875" s="133"/>
      <c r="M875" s="133"/>
    </row>
    <row r="876" spans="2:13" s="136" customFormat="1" ht="12.75">
      <c r="B876" s="141"/>
      <c r="C876" s="133"/>
      <c r="D876" s="133"/>
      <c r="E876" s="133"/>
      <c r="F876" s="133"/>
      <c r="G876" s="133"/>
      <c r="H876" s="133"/>
      <c r="I876" s="133"/>
      <c r="J876" s="133"/>
      <c r="K876" s="133"/>
      <c r="L876" s="133"/>
      <c r="M876" s="133"/>
    </row>
    <row r="877" spans="2:13" s="136" customFormat="1" ht="12.75">
      <c r="B877" s="141"/>
      <c r="C877" s="133"/>
      <c r="D877" s="133"/>
      <c r="E877" s="133"/>
      <c r="F877" s="133"/>
      <c r="G877" s="133"/>
      <c r="H877" s="133"/>
      <c r="I877" s="133"/>
      <c r="J877" s="133"/>
      <c r="K877" s="133"/>
      <c r="L877" s="133"/>
      <c r="M877" s="133"/>
    </row>
    <row r="878" spans="2:13" s="136" customFormat="1" ht="12.75">
      <c r="B878" s="141"/>
      <c r="C878" s="133"/>
      <c r="D878" s="133"/>
      <c r="E878" s="133"/>
      <c r="F878" s="133"/>
      <c r="G878" s="133"/>
      <c r="H878" s="133"/>
      <c r="I878" s="133"/>
      <c r="J878" s="133"/>
      <c r="K878" s="133"/>
      <c r="L878" s="133"/>
      <c r="M878" s="133"/>
    </row>
    <row r="879" spans="2:13" s="136" customFormat="1" ht="12.75">
      <c r="B879" s="141"/>
      <c r="C879" s="133"/>
      <c r="D879" s="133"/>
      <c r="E879" s="133"/>
      <c r="F879" s="133"/>
      <c r="G879" s="133"/>
      <c r="H879" s="133"/>
      <c r="I879" s="133"/>
      <c r="J879" s="133"/>
      <c r="K879" s="133"/>
      <c r="L879" s="133"/>
      <c r="M879" s="133"/>
    </row>
    <row r="880" spans="2:13" s="136" customFormat="1" ht="12.75">
      <c r="B880" s="141"/>
      <c r="C880" s="133"/>
      <c r="D880" s="133"/>
      <c r="E880" s="133"/>
      <c r="F880" s="133"/>
      <c r="G880" s="133"/>
      <c r="H880" s="133"/>
      <c r="I880" s="133"/>
      <c r="J880" s="133"/>
      <c r="K880" s="133"/>
      <c r="L880" s="133"/>
      <c r="M880" s="133"/>
    </row>
    <row r="881" spans="2:13" s="136" customFormat="1" ht="12.75">
      <c r="B881" s="141"/>
      <c r="C881" s="133"/>
      <c r="D881" s="133"/>
      <c r="E881" s="133"/>
      <c r="F881" s="133"/>
      <c r="G881" s="133"/>
      <c r="H881" s="133"/>
      <c r="I881" s="133"/>
      <c r="J881" s="133"/>
      <c r="K881" s="133"/>
      <c r="L881" s="133"/>
      <c r="M881" s="133"/>
    </row>
    <row r="882" spans="2:13" s="136" customFormat="1" ht="12.75">
      <c r="B882" s="141"/>
      <c r="C882" s="133"/>
      <c r="D882" s="133"/>
      <c r="E882" s="133"/>
      <c r="F882" s="133"/>
      <c r="G882" s="133"/>
      <c r="H882" s="133"/>
      <c r="I882" s="133"/>
      <c r="J882" s="133"/>
      <c r="K882" s="133"/>
      <c r="L882" s="133"/>
      <c r="M882" s="133"/>
    </row>
    <row r="883" spans="2:13" s="136" customFormat="1" ht="12.75">
      <c r="B883" s="141"/>
      <c r="C883" s="133"/>
      <c r="D883" s="133"/>
      <c r="E883" s="133"/>
      <c r="F883" s="133"/>
      <c r="G883" s="133"/>
      <c r="H883" s="133"/>
      <c r="I883" s="133"/>
      <c r="J883" s="133"/>
      <c r="K883" s="133"/>
      <c r="L883" s="133"/>
      <c r="M883" s="133"/>
    </row>
    <row r="884" spans="2:13" s="136" customFormat="1" ht="12.75">
      <c r="B884" s="141"/>
      <c r="C884" s="133"/>
      <c r="D884" s="133"/>
      <c r="E884" s="133"/>
      <c r="F884" s="133"/>
      <c r="G884" s="133"/>
      <c r="H884" s="133"/>
      <c r="I884" s="133"/>
      <c r="J884" s="133"/>
      <c r="K884" s="133"/>
      <c r="L884" s="133"/>
      <c r="M884" s="133"/>
    </row>
    <row r="885" spans="2:13" s="136" customFormat="1" ht="12.75">
      <c r="B885" s="141"/>
      <c r="C885" s="133"/>
      <c r="D885" s="133"/>
      <c r="E885" s="133"/>
      <c r="F885" s="133"/>
      <c r="G885" s="133"/>
      <c r="H885" s="133"/>
      <c r="I885" s="133"/>
      <c r="J885" s="133"/>
      <c r="K885" s="133"/>
      <c r="L885" s="133"/>
      <c r="M885" s="133"/>
    </row>
    <row r="886" spans="2:13" s="136" customFormat="1" ht="12.75">
      <c r="B886" s="141"/>
      <c r="C886" s="133"/>
      <c r="D886" s="133"/>
      <c r="E886" s="133"/>
      <c r="F886" s="133"/>
      <c r="G886" s="133"/>
      <c r="H886" s="133"/>
      <c r="I886" s="133"/>
      <c r="J886" s="133"/>
      <c r="K886" s="133"/>
      <c r="L886" s="133"/>
      <c r="M886" s="133"/>
    </row>
    <row r="887" spans="2:13" s="136" customFormat="1" ht="12.75">
      <c r="B887" s="141"/>
      <c r="C887" s="133"/>
      <c r="D887" s="133"/>
      <c r="E887" s="133"/>
      <c r="F887" s="133"/>
      <c r="G887" s="133"/>
      <c r="H887" s="133"/>
      <c r="I887" s="133"/>
      <c r="J887" s="133"/>
      <c r="K887" s="133"/>
      <c r="L887" s="133"/>
      <c r="M887" s="133"/>
    </row>
    <row r="888" spans="2:13" s="136" customFormat="1" ht="12.75">
      <c r="B888" s="141"/>
      <c r="C888" s="133"/>
      <c r="D888" s="133"/>
      <c r="E888" s="133"/>
      <c r="F888" s="133"/>
      <c r="G888" s="133"/>
      <c r="H888" s="133"/>
      <c r="I888" s="133"/>
      <c r="J888" s="133"/>
      <c r="K888" s="133"/>
      <c r="L888" s="133"/>
      <c r="M888" s="133"/>
    </row>
    <row r="889" spans="2:13" s="136" customFormat="1" ht="12.75">
      <c r="B889" s="141"/>
      <c r="C889" s="133"/>
      <c r="D889" s="133"/>
      <c r="E889" s="133"/>
      <c r="F889" s="133"/>
      <c r="G889" s="133"/>
      <c r="H889" s="133"/>
      <c r="I889" s="133"/>
      <c r="J889" s="133"/>
      <c r="K889" s="133"/>
      <c r="L889" s="133"/>
      <c r="M889" s="133"/>
    </row>
    <row r="890" spans="2:13" s="136" customFormat="1" ht="12.75">
      <c r="B890" s="141"/>
      <c r="C890" s="133"/>
      <c r="D890" s="133"/>
      <c r="E890" s="133"/>
      <c r="F890" s="133"/>
      <c r="G890" s="133"/>
      <c r="H890" s="133"/>
      <c r="I890" s="133"/>
      <c r="J890" s="133"/>
      <c r="K890" s="133"/>
      <c r="L890" s="133"/>
      <c r="M890" s="133"/>
    </row>
    <row r="891" spans="2:13" s="136" customFormat="1" ht="12.75">
      <c r="B891" s="141"/>
      <c r="C891" s="133"/>
      <c r="D891" s="133"/>
      <c r="E891" s="133"/>
      <c r="F891" s="133"/>
      <c r="G891" s="133"/>
      <c r="H891" s="133"/>
      <c r="I891" s="133"/>
      <c r="J891" s="133"/>
      <c r="K891" s="133"/>
      <c r="L891" s="133"/>
      <c r="M891" s="133"/>
    </row>
    <row r="892" spans="2:13" s="136" customFormat="1" ht="12.75">
      <c r="B892" s="141"/>
      <c r="C892" s="133"/>
      <c r="D892" s="133"/>
      <c r="E892" s="133"/>
      <c r="F892" s="133"/>
      <c r="G892" s="133"/>
      <c r="H892" s="133"/>
      <c r="I892" s="133"/>
      <c r="J892" s="133"/>
      <c r="K892" s="133"/>
      <c r="L892" s="133"/>
      <c r="M892" s="133"/>
    </row>
    <row r="893" spans="2:13" s="136" customFormat="1" ht="12.75">
      <c r="B893" s="141"/>
      <c r="C893" s="133"/>
      <c r="D893" s="133"/>
      <c r="E893" s="133"/>
      <c r="F893" s="133"/>
      <c r="G893" s="133"/>
      <c r="H893" s="133"/>
      <c r="I893" s="133"/>
      <c r="J893" s="133"/>
      <c r="K893" s="133"/>
      <c r="L893" s="133"/>
      <c r="M893" s="133"/>
    </row>
    <row r="894" spans="2:13" s="136" customFormat="1" ht="12.75">
      <c r="B894" s="141"/>
      <c r="C894" s="133"/>
      <c r="D894" s="133"/>
      <c r="E894" s="133"/>
      <c r="F894" s="133"/>
      <c r="G894" s="133"/>
      <c r="H894" s="133"/>
      <c r="I894" s="133"/>
      <c r="J894" s="133"/>
      <c r="K894" s="133"/>
      <c r="L894" s="133"/>
      <c r="M894" s="133"/>
    </row>
    <row r="895" spans="2:13" s="136" customFormat="1" ht="12.75">
      <c r="B895" s="141"/>
      <c r="C895" s="133"/>
      <c r="D895" s="133"/>
      <c r="E895" s="133"/>
      <c r="F895" s="133"/>
      <c r="G895" s="133"/>
      <c r="H895" s="133"/>
      <c r="I895" s="133"/>
      <c r="J895" s="133"/>
      <c r="K895" s="133"/>
      <c r="L895" s="133"/>
      <c r="M895" s="133"/>
    </row>
    <row r="896" spans="2:13" s="136" customFormat="1" ht="12.75">
      <c r="B896" s="154"/>
    </row>
    <row r="897" spans="2:2" s="136" customFormat="1" ht="12.75">
      <c r="B897" s="154"/>
    </row>
    <row r="898" spans="2:2" s="136" customFormat="1" ht="12.75">
      <c r="B898" s="154"/>
    </row>
    <row r="899" spans="2:2" s="136" customFormat="1" ht="12.75">
      <c r="B899" s="154"/>
    </row>
    <row r="900" spans="2:2" s="136" customFormat="1" ht="12.75">
      <c r="B900" s="154"/>
    </row>
    <row r="901" spans="2:2" s="136" customFormat="1" ht="12.75">
      <c r="B901" s="154"/>
    </row>
    <row r="902" spans="2:2" s="136" customFormat="1" ht="12.75">
      <c r="B902" s="154"/>
    </row>
    <row r="903" spans="2:2" s="136" customFormat="1" ht="12.75">
      <c r="B903" s="154"/>
    </row>
    <row r="904" spans="2:2" s="136" customFormat="1" ht="12.75">
      <c r="B904" s="154"/>
    </row>
    <row r="905" spans="2:2" s="136" customFormat="1" ht="12.75">
      <c r="B905" s="154"/>
    </row>
    <row r="906" spans="2:2" s="136" customFormat="1" ht="12.75">
      <c r="B906" s="154"/>
    </row>
    <row r="907" spans="2:2" s="136" customFormat="1" ht="12.75">
      <c r="B907" s="154"/>
    </row>
    <row r="908" spans="2:2" s="136" customFormat="1" ht="12.75">
      <c r="B908" s="154"/>
    </row>
    <row r="909" spans="2:2" s="136" customFormat="1" ht="12.75">
      <c r="B909" s="154"/>
    </row>
    <row r="910" spans="2:2" s="136" customFormat="1" ht="12.75">
      <c r="B910" s="154"/>
    </row>
    <row r="911" spans="2:2" s="136" customFormat="1" ht="12.75">
      <c r="B911" s="154"/>
    </row>
    <row r="912" spans="2:2" s="136" customFormat="1" ht="12.75">
      <c r="B912" s="154"/>
    </row>
    <row r="913" spans="2:2" s="136" customFormat="1" ht="12.75">
      <c r="B913" s="154"/>
    </row>
    <row r="914" spans="2:2" s="136" customFormat="1" ht="12.75">
      <c r="B914" s="154"/>
    </row>
    <row r="915" spans="2:2" s="136" customFormat="1" ht="12.75">
      <c r="B915" s="154"/>
    </row>
    <row r="916" spans="2:2" s="136" customFormat="1" ht="12.75">
      <c r="B916" s="154"/>
    </row>
    <row r="917" spans="2:2" s="136" customFormat="1" ht="12.75">
      <c r="B917" s="154"/>
    </row>
    <row r="918" spans="2:2" s="136" customFormat="1" ht="12.75">
      <c r="B918" s="154"/>
    </row>
    <row r="919" spans="2:2" s="136" customFormat="1" ht="12.75">
      <c r="B919" s="154"/>
    </row>
    <row r="920" spans="2:2" s="136" customFormat="1" ht="12.75">
      <c r="B920" s="154"/>
    </row>
    <row r="921" spans="2:2" s="136" customFormat="1" ht="12.75">
      <c r="B921" s="154"/>
    </row>
    <row r="922" spans="2:2" s="136" customFormat="1" ht="12.75">
      <c r="B922" s="154"/>
    </row>
    <row r="923" spans="2:2" s="136" customFormat="1" ht="12.75">
      <c r="B923" s="154"/>
    </row>
    <row r="924" spans="2:2" s="136" customFormat="1" ht="12.75">
      <c r="B924" s="154"/>
    </row>
    <row r="925" spans="2:2" s="136" customFormat="1" ht="12.75">
      <c r="B925" s="154"/>
    </row>
    <row r="926" spans="2:2" s="136" customFormat="1" ht="12.75">
      <c r="B926" s="154"/>
    </row>
    <row r="927" spans="2:2" s="136" customFormat="1" ht="12.75">
      <c r="B927" s="154"/>
    </row>
    <row r="928" spans="2:2" s="136" customFormat="1" ht="12.75">
      <c r="B928" s="154"/>
    </row>
    <row r="929" spans="2:2" s="136" customFormat="1" ht="12.75">
      <c r="B929" s="154"/>
    </row>
    <row r="930" spans="2:2" s="136" customFormat="1" ht="12.75">
      <c r="B930" s="154"/>
    </row>
    <row r="931" spans="2:2" s="136" customFormat="1" ht="12.75">
      <c r="B931" s="154"/>
    </row>
    <row r="932" spans="2:2" s="136" customFormat="1" ht="12.75">
      <c r="B932" s="154"/>
    </row>
    <row r="933" spans="2:2" s="136" customFormat="1" ht="12.75">
      <c r="B933" s="154"/>
    </row>
    <row r="934" spans="2:2" s="136" customFormat="1" ht="12.75">
      <c r="B934" s="154"/>
    </row>
    <row r="935" spans="2:2" s="136" customFormat="1" ht="12.75">
      <c r="B935" s="154"/>
    </row>
    <row r="936" spans="2:2" s="136" customFormat="1" ht="12.75">
      <c r="B936" s="154"/>
    </row>
    <row r="937" spans="2:2" s="136" customFormat="1" ht="12.75">
      <c r="B937" s="154"/>
    </row>
    <row r="938" spans="2:2" s="136" customFormat="1" ht="12.75">
      <c r="B938" s="154"/>
    </row>
    <row r="939" spans="2:2" s="136" customFormat="1" ht="12.75">
      <c r="B939" s="154"/>
    </row>
    <row r="940" spans="2:2" s="136" customFormat="1" ht="12.75">
      <c r="B940" s="154"/>
    </row>
    <row r="941" spans="2:2" s="136" customFormat="1" ht="12.75">
      <c r="B941" s="154"/>
    </row>
    <row r="942" spans="2:2" s="136" customFormat="1" ht="12.75">
      <c r="B942" s="154"/>
    </row>
    <row r="943" spans="2:2" s="136" customFormat="1" ht="12.75">
      <c r="B943" s="154"/>
    </row>
    <row r="944" spans="2:2" s="136" customFormat="1" ht="12.75">
      <c r="B944" s="154"/>
    </row>
    <row r="945" spans="2:2" s="136" customFormat="1" ht="12.75">
      <c r="B945" s="154"/>
    </row>
    <row r="946" spans="2:2" s="136" customFormat="1" ht="12.75">
      <c r="B946" s="154"/>
    </row>
    <row r="947" spans="2:2" s="136" customFormat="1" ht="12.75">
      <c r="B947" s="154"/>
    </row>
    <row r="948" spans="2:2" s="136" customFormat="1" ht="12.75">
      <c r="B948" s="154"/>
    </row>
    <row r="949" spans="2:2" s="136" customFormat="1" ht="12.75">
      <c r="B949" s="154"/>
    </row>
    <row r="950" spans="2:2" s="136" customFormat="1" ht="12.75">
      <c r="B950" s="154"/>
    </row>
    <row r="951" spans="2:2" s="136" customFormat="1" ht="12.75">
      <c r="B951" s="154"/>
    </row>
    <row r="952" spans="2:2" s="136" customFormat="1" ht="12.75">
      <c r="B952" s="154"/>
    </row>
    <row r="953" spans="2:2" s="136" customFormat="1" ht="12.75">
      <c r="B953" s="154"/>
    </row>
    <row r="954" spans="2:2" s="136" customFormat="1" ht="12.75">
      <c r="B954" s="154"/>
    </row>
    <row r="955" spans="2:2" s="136" customFormat="1" ht="12.75">
      <c r="B955" s="154"/>
    </row>
    <row r="956" spans="2:2" s="136" customFormat="1" ht="12.75">
      <c r="B956" s="154"/>
    </row>
    <row r="957" spans="2:2" s="136" customFormat="1" ht="12.75">
      <c r="B957" s="154"/>
    </row>
    <row r="958" spans="2:2" s="136" customFormat="1" ht="12.75">
      <c r="B958" s="154"/>
    </row>
    <row r="959" spans="2:2" s="136" customFormat="1" ht="12.75">
      <c r="B959" s="154"/>
    </row>
    <row r="960" spans="2:2" s="136" customFormat="1" ht="12.75">
      <c r="B960" s="154"/>
    </row>
    <row r="961" spans="2:2" s="136" customFormat="1" ht="12.75">
      <c r="B961" s="154"/>
    </row>
    <row r="962" spans="2:2" s="136" customFormat="1" ht="12.75">
      <c r="B962" s="154"/>
    </row>
    <row r="963" spans="2:2" s="136" customFormat="1" ht="12.75">
      <c r="B963" s="154"/>
    </row>
    <row r="964" spans="2:2" s="136" customFormat="1" ht="12.75">
      <c r="B964" s="154"/>
    </row>
    <row r="965" spans="2:2" s="136" customFormat="1" ht="12.75">
      <c r="B965" s="154"/>
    </row>
    <row r="966" spans="2:2" s="136" customFormat="1" ht="12.75">
      <c r="B966" s="154"/>
    </row>
    <row r="967" spans="2:2" s="136" customFormat="1" ht="12.75">
      <c r="B967" s="154"/>
    </row>
    <row r="968" spans="2:2" s="136" customFormat="1" ht="12.75">
      <c r="B968" s="154"/>
    </row>
    <row r="969" spans="2:2" s="136" customFormat="1" ht="12.75">
      <c r="B969" s="154"/>
    </row>
    <row r="970" spans="2:2" s="136" customFormat="1" ht="12.75">
      <c r="B970" s="154"/>
    </row>
    <row r="971" spans="2:2" s="136" customFormat="1" ht="12.75">
      <c r="B971" s="154"/>
    </row>
    <row r="972" spans="2:2" s="136" customFormat="1" ht="12.75">
      <c r="B972" s="154"/>
    </row>
    <row r="973" spans="2:2" s="136" customFormat="1" ht="12.75">
      <c r="B973" s="154"/>
    </row>
    <row r="974" spans="2:2" s="136" customFormat="1" ht="12.75">
      <c r="B974" s="154"/>
    </row>
    <row r="975" spans="2:2" s="136" customFormat="1" ht="12.75">
      <c r="B975" s="154"/>
    </row>
    <row r="976" spans="2:2" s="136" customFormat="1" ht="12.75">
      <c r="B976" s="154"/>
    </row>
    <row r="977" spans="2:2" s="136" customFormat="1" ht="12.75">
      <c r="B977" s="154"/>
    </row>
    <row r="978" spans="2:2" s="136" customFormat="1" ht="12.75">
      <c r="B978" s="154"/>
    </row>
    <row r="979" spans="2:2" s="136" customFormat="1" ht="12.75">
      <c r="B979" s="154"/>
    </row>
    <row r="980" spans="2:2" s="136" customFormat="1" ht="12.75">
      <c r="B980" s="154"/>
    </row>
    <row r="981" spans="2:2" s="136" customFormat="1" ht="12.75">
      <c r="B981" s="154"/>
    </row>
    <row r="982" spans="2:2" s="136" customFormat="1" ht="12.75">
      <c r="B982" s="154"/>
    </row>
    <row r="983" spans="2:2" s="136" customFormat="1" ht="12.75">
      <c r="B983" s="154"/>
    </row>
    <row r="984" spans="2:2" s="136" customFormat="1" ht="12.75">
      <c r="B984" s="154"/>
    </row>
    <row r="985" spans="2:2" s="136" customFormat="1" ht="12.75">
      <c r="B985" s="154"/>
    </row>
    <row r="986" spans="2:2" s="136" customFormat="1" ht="12.75">
      <c r="B986" s="154"/>
    </row>
    <row r="987" spans="2:2" s="136" customFormat="1" ht="12.75">
      <c r="B987" s="154"/>
    </row>
    <row r="988" spans="2:2" s="136" customFormat="1" ht="12.75">
      <c r="B988" s="154"/>
    </row>
    <row r="989" spans="2:2" s="136" customFormat="1" ht="12.75">
      <c r="B989" s="154"/>
    </row>
    <row r="990" spans="2:2" s="136" customFormat="1" ht="12.75">
      <c r="B990" s="154"/>
    </row>
    <row r="991" spans="2:2" s="136" customFormat="1" ht="12.75">
      <c r="B991" s="154"/>
    </row>
    <row r="992" spans="2:2" s="136" customFormat="1" ht="12.75">
      <c r="B992" s="154"/>
    </row>
    <row r="993" spans="2:2" s="136" customFormat="1" ht="12.75">
      <c r="B993" s="154"/>
    </row>
    <row r="994" spans="2:2" s="136" customFormat="1" ht="12.75">
      <c r="B994" s="154"/>
    </row>
    <row r="995" spans="2:2" s="136" customFormat="1" ht="12.75">
      <c r="B995" s="154"/>
    </row>
    <row r="996" spans="2:2" s="136" customFormat="1" ht="12.75">
      <c r="B996" s="154"/>
    </row>
    <row r="997" spans="2:2" s="136" customFormat="1" ht="12.75">
      <c r="B997" s="154"/>
    </row>
    <row r="998" spans="2:2" s="136" customFormat="1" ht="12.75">
      <c r="B998" s="154"/>
    </row>
    <row r="999" spans="2:2" s="136" customFormat="1" ht="12.75">
      <c r="B999" s="154"/>
    </row>
    <row r="1000" spans="2:2" s="136" customFormat="1" ht="12.75">
      <c r="B1000" s="154"/>
    </row>
    <row r="1001" spans="2:2" s="136" customFormat="1" ht="12.75">
      <c r="B1001" s="154"/>
    </row>
    <row r="1002" spans="2:2" s="136" customFormat="1" ht="12.75">
      <c r="B1002" s="154"/>
    </row>
    <row r="1003" spans="2:2" s="136" customFormat="1" ht="12.75">
      <c r="B1003" s="154"/>
    </row>
    <row r="1004" spans="2:2" s="136" customFormat="1" ht="12.75">
      <c r="B1004" s="154"/>
    </row>
    <row r="1005" spans="2:2" s="136" customFormat="1" ht="12.75">
      <c r="B1005" s="154"/>
    </row>
    <row r="1006" spans="2:2" s="136" customFormat="1" ht="12.75">
      <c r="B1006" s="154"/>
    </row>
    <row r="1007" spans="2:2" s="136" customFormat="1" ht="12.75">
      <c r="B1007" s="154"/>
    </row>
    <row r="1008" spans="2:2" s="136" customFormat="1" ht="12.75">
      <c r="B1008" s="154"/>
    </row>
    <row r="1009" spans="2:2" s="136" customFormat="1" ht="12.75">
      <c r="B1009" s="154"/>
    </row>
    <row r="1010" spans="2:2" s="136" customFormat="1" ht="12.75">
      <c r="B1010" s="154"/>
    </row>
    <row r="1011" spans="2:2" s="136" customFormat="1" ht="12.75">
      <c r="B1011" s="154"/>
    </row>
    <row r="1012" spans="2:2" s="136" customFormat="1" ht="12.75">
      <c r="B1012" s="154"/>
    </row>
    <row r="1013" spans="2:2" s="136" customFormat="1" ht="12.75">
      <c r="B1013" s="154"/>
    </row>
    <row r="1014" spans="2:2" s="136" customFormat="1" ht="12.75">
      <c r="B1014" s="154"/>
    </row>
    <row r="1015" spans="2:2" s="136" customFormat="1" ht="12.75">
      <c r="B1015" s="154"/>
    </row>
    <row r="1016" spans="2:2" s="136" customFormat="1" ht="12.75">
      <c r="B1016" s="154"/>
    </row>
    <row r="1017" spans="2:2" s="136" customFormat="1" ht="12.75">
      <c r="B1017" s="154"/>
    </row>
    <row r="1018" spans="2:2" s="136" customFormat="1" ht="12.75">
      <c r="B1018" s="154"/>
    </row>
    <row r="1019" spans="2:2" s="136" customFormat="1" ht="12.75">
      <c r="B1019" s="154"/>
    </row>
    <row r="1020" spans="2:2" s="136" customFormat="1" ht="12.75">
      <c r="B1020" s="154"/>
    </row>
    <row r="1021" spans="2:2" s="136" customFormat="1" ht="12.75">
      <c r="B1021" s="154"/>
    </row>
    <row r="1022" spans="2:2" s="136" customFormat="1" ht="12.75">
      <c r="B1022" s="154"/>
    </row>
    <row r="1023" spans="2:2" s="136" customFormat="1" ht="12.75">
      <c r="B1023" s="154"/>
    </row>
    <row r="1024" spans="2:2" s="136" customFormat="1" ht="12.75">
      <c r="B1024" s="154"/>
    </row>
    <row r="1025" spans="2:2" s="136" customFormat="1" ht="12.75">
      <c r="B1025" s="154"/>
    </row>
    <row r="1026" spans="2:2" s="136" customFormat="1" ht="12.75">
      <c r="B1026" s="154"/>
    </row>
    <row r="1027" spans="2:2" s="136" customFormat="1" ht="12.75">
      <c r="B1027" s="154"/>
    </row>
    <row r="1028" spans="2:2" s="136" customFormat="1" ht="12.75">
      <c r="B1028" s="154"/>
    </row>
    <row r="1029" spans="2:2" s="136" customFormat="1" ht="12.75">
      <c r="B1029" s="154"/>
    </row>
    <row r="1030" spans="2:2" s="136" customFormat="1" ht="12.75">
      <c r="B1030" s="154"/>
    </row>
    <row r="1031" spans="2:2" s="136" customFormat="1" ht="12.75">
      <c r="B1031" s="154"/>
    </row>
    <row r="1032" spans="2:2" s="136" customFormat="1" ht="12.75">
      <c r="B1032" s="154"/>
    </row>
    <row r="1033" spans="2:2" s="136" customFormat="1" ht="12.75">
      <c r="B1033" s="154"/>
    </row>
    <row r="1034" spans="2:2" s="136" customFormat="1" ht="12.75">
      <c r="B1034" s="154"/>
    </row>
    <row r="1035" spans="2:2" s="136" customFormat="1" ht="12.75">
      <c r="B1035" s="154"/>
    </row>
    <row r="1036" spans="2:2" s="136" customFormat="1" ht="12.75">
      <c r="B1036" s="154"/>
    </row>
    <row r="1037" spans="2:2" s="136" customFormat="1" ht="12.75">
      <c r="B1037" s="154"/>
    </row>
    <row r="1038" spans="2:2" s="136" customFormat="1" ht="12.75">
      <c r="B1038" s="154"/>
    </row>
    <row r="1039" spans="2:2" s="136" customFormat="1" ht="12.75">
      <c r="B1039" s="154"/>
    </row>
    <row r="1040" spans="2:2" s="136" customFormat="1" ht="12.75">
      <c r="B1040" s="154"/>
    </row>
    <row r="1041" spans="2:2" s="136" customFormat="1" ht="12.75">
      <c r="B1041" s="154"/>
    </row>
    <row r="1042" spans="2:2" s="136" customFormat="1" ht="12.75">
      <c r="B1042" s="154"/>
    </row>
    <row r="1043" spans="2:2" s="136" customFormat="1" ht="12.75">
      <c r="B1043" s="154"/>
    </row>
    <row r="1044" spans="2:2" s="136" customFormat="1" ht="12.75">
      <c r="B1044" s="154"/>
    </row>
    <row r="1045" spans="2:2" s="136" customFormat="1" ht="12.75">
      <c r="B1045" s="154"/>
    </row>
    <row r="1046" spans="2:2" s="136" customFormat="1" ht="12.75">
      <c r="B1046" s="154"/>
    </row>
    <row r="1047" spans="2:2" s="136" customFormat="1" ht="12.75">
      <c r="B1047" s="154"/>
    </row>
    <row r="1048" spans="2:2" s="136" customFormat="1" ht="12.75">
      <c r="B1048" s="154"/>
    </row>
    <row r="1049" spans="2:2" s="136" customFormat="1" ht="12.75">
      <c r="B1049" s="154"/>
    </row>
    <row r="1050" spans="2:2" s="136" customFormat="1" ht="12.75">
      <c r="B1050" s="154"/>
    </row>
    <row r="1051" spans="2:2" s="136" customFormat="1" ht="12.75">
      <c r="B1051" s="154"/>
    </row>
    <row r="1052" spans="2:2" s="136" customFormat="1" ht="12.75">
      <c r="B1052" s="154"/>
    </row>
    <row r="1053" spans="2:2" s="136" customFormat="1" ht="12.75">
      <c r="B1053" s="154"/>
    </row>
    <row r="1054" spans="2:2" s="136" customFormat="1" ht="12.75">
      <c r="B1054" s="154"/>
    </row>
    <row r="1055" spans="2:2" s="136" customFormat="1" ht="12.75">
      <c r="B1055" s="154"/>
    </row>
    <row r="1056" spans="2:2" s="136" customFormat="1" ht="12.75">
      <c r="B1056" s="154"/>
    </row>
    <row r="1057" spans="2:2" s="136" customFormat="1" ht="12.75">
      <c r="B1057" s="154"/>
    </row>
    <row r="1058" spans="2:2" s="136" customFormat="1" ht="12.75">
      <c r="B1058" s="154"/>
    </row>
    <row r="1059" spans="2:2" s="136" customFormat="1" ht="12.75">
      <c r="B1059" s="154"/>
    </row>
    <row r="1060" spans="2:2" s="136" customFormat="1" ht="12.75">
      <c r="B1060" s="154"/>
    </row>
    <row r="1061" spans="2:2" s="136" customFormat="1" ht="12.75">
      <c r="B1061" s="154"/>
    </row>
    <row r="1062" spans="2:2" s="136" customFormat="1" ht="12.75">
      <c r="B1062" s="154"/>
    </row>
    <row r="1063" spans="2:2" s="136" customFormat="1" ht="12.75">
      <c r="B1063" s="154"/>
    </row>
    <row r="1064" spans="2:2" s="136" customFormat="1" ht="12.75">
      <c r="B1064" s="154"/>
    </row>
    <row r="1065" spans="2:2" s="136" customFormat="1" ht="12.75">
      <c r="B1065" s="154"/>
    </row>
    <row r="1066" spans="2:2" s="136" customFormat="1" ht="12.75">
      <c r="B1066" s="154"/>
    </row>
    <row r="1067" spans="2:2" s="136" customFormat="1" ht="12.75">
      <c r="B1067" s="154"/>
    </row>
    <row r="1068" spans="2:2" s="136" customFormat="1" ht="12.75">
      <c r="B1068" s="154"/>
    </row>
    <row r="1069" spans="2:2" s="136" customFormat="1" ht="12.75">
      <c r="B1069" s="154"/>
    </row>
    <row r="1070" spans="2:2" s="136" customFormat="1" ht="12.75">
      <c r="B1070" s="154"/>
    </row>
    <row r="1071" spans="2:2" s="136" customFormat="1" ht="12.75">
      <c r="B1071" s="154"/>
    </row>
    <row r="1072" spans="2:2" s="136" customFormat="1" ht="12.75">
      <c r="B1072" s="154"/>
    </row>
    <row r="1073" spans="2:2" s="136" customFormat="1" ht="12.75">
      <c r="B1073" s="154"/>
    </row>
    <row r="1074" spans="2:2" s="136" customFormat="1" ht="12.75">
      <c r="B1074" s="154"/>
    </row>
    <row r="1075" spans="2:2" s="136" customFormat="1" ht="12.75">
      <c r="B1075" s="154"/>
    </row>
    <row r="1076" spans="2:2" s="136" customFormat="1" ht="12.75">
      <c r="B1076" s="154"/>
    </row>
    <row r="1077" spans="2:2" s="136" customFormat="1" ht="12.75">
      <c r="B1077" s="154"/>
    </row>
    <row r="1078" spans="2:2" s="136" customFormat="1" ht="12.75">
      <c r="B1078" s="154"/>
    </row>
    <row r="1079" spans="2:2" s="136" customFormat="1" ht="12.75">
      <c r="B1079" s="154"/>
    </row>
    <row r="1080" spans="2:2" s="136" customFormat="1" ht="12.75">
      <c r="B1080" s="154"/>
    </row>
    <row r="1081" spans="2:2" s="136" customFormat="1" ht="12.75">
      <c r="B1081" s="154"/>
    </row>
    <row r="1082" spans="2:2" s="136" customFormat="1" ht="12.75">
      <c r="B1082" s="154"/>
    </row>
    <row r="1083" spans="2:2" s="136" customFormat="1" ht="12.75">
      <c r="B1083" s="154"/>
    </row>
    <row r="1084" spans="2:2" s="136" customFormat="1" ht="12.75">
      <c r="B1084" s="154"/>
    </row>
    <row r="1085" spans="2:2" s="136" customFormat="1" ht="12.75">
      <c r="B1085" s="154"/>
    </row>
    <row r="1086" spans="2:2" s="136" customFormat="1" ht="12.75">
      <c r="B1086" s="154"/>
    </row>
    <row r="1087" spans="2:2" s="136" customFormat="1" ht="12.75">
      <c r="B1087" s="154"/>
    </row>
    <row r="1088" spans="2:2" s="136" customFormat="1" ht="12.75">
      <c r="B1088" s="154"/>
    </row>
    <row r="1089" spans="2:2" s="136" customFormat="1" ht="12.75">
      <c r="B1089" s="154"/>
    </row>
    <row r="1090" spans="2:2" s="136" customFormat="1" ht="12.75">
      <c r="B1090" s="154"/>
    </row>
    <row r="1091" spans="2:2" s="136" customFormat="1" ht="12.75">
      <c r="B1091" s="154"/>
    </row>
    <row r="1092" spans="2:2" s="136" customFormat="1" ht="12.75">
      <c r="B1092" s="154"/>
    </row>
    <row r="1093" spans="2:2" s="136" customFormat="1" ht="12.75">
      <c r="B1093" s="154"/>
    </row>
    <row r="1094" spans="2:2" s="136" customFormat="1" ht="12.75">
      <c r="B1094" s="154"/>
    </row>
    <row r="1095" spans="2:2" s="136" customFormat="1" ht="12.75">
      <c r="B1095" s="154"/>
    </row>
    <row r="1096" spans="2:2" s="136" customFormat="1" ht="12.75">
      <c r="B1096" s="154"/>
    </row>
    <row r="1097" spans="2:2" s="136" customFormat="1" ht="12.75">
      <c r="B1097" s="154"/>
    </row>
    <row r="1098" spans="2:2" s="136" customFormat="1" ht="12.75">
      <c r="B1098" s="154"/>
    </row>
    <row r="1099" spans="2:2" s="136" customFormat="1" ht="12.75">
      <c r="B1099" s="154"/>
    </row>
    <row r="1100" spans="2:2" s="136" customFormat="1" ht="12.75">
      <c r="B1100" s="154"/>
    </row>
    <row r="1101" spans="2:2" s="136" customFormat="1" ht="12.75">
      <c r="B1101" s="154"/>
    </row>
    <row r="1102" spans="2:2" s="136" customFormat="1" ht="12.75">
      <c r="B1102" s="154"/>
    </row>
    <row r="1103" spans="2:2" s="136" customFormat="1" ht="12.75">
      <c r="B1103" s="154"/>
    </row>
    <row r="1104" spans="2:2" s="136" customFormat="1" ht="12.75">
      <c r="B1104" s="154"/>
    </row>
    <row r="1105" spans="2:2" s="136" customFormat="1" ht="12.75">
      <c r="B1105" s="154"/>
    </row>
    <row r="1106" spans="2:2" s="136" customFormat="1" ht="12.75">
      <c r="B1106" s="154"/>
    </row>
    <row r="1107" spans="2:2" s="136" customFormat="1" ht="12.75">
      <c r="B1107" s="154"/>
    </row>
    <row r="1108" spans="2:2" s="136" customFormat="1" ht="12.75">
      <c r="B1108" s="154"/>
    </row>
    <row r="1109" spans="2:2" s="136" customFormat="1" ht="12.75">
      <c r="B1109" s="154"/>
    </row>
    <row r="1110" spans="2:2" s="136" customFormat="1" ht="12.75">
      <c r="B1110" s="154"/>
    </row>
    <row r="1111" spans="2:2" s="136" customFormat="1" ht="12.75">
      <c r="B1111" s="154"/>
    </row>
    <row r="1112" spans="2:2" s="136" customFormat="1" ht="12.75">
      <c r="B1112" s="154"/>
    </row>
    <row r="1113" spans="2:2" s="136" customFormat="1" ht="12.75">
      <c r="B1113" s="154"/>
    </row>
    <row r="1114" spans="2:2" s="136" customFormat="1" ht="12.75">
      <c r="B1114" s="154"/>
    </row>
    <row r="1115" spans="2:2" s="136" customFormat="1" ht="12.75">
      <c r="B1115" s="154"/>
    </row>
    <row r="1116" spans="2:2" s="136" customFormat="1" ht="12.75">
      <c r="B1116" s="154"/>
    </row>
    <row r="1117" spans="2:2" s="136" customFormat="1" ht="12.75">
      <c r="B1117" s="154"/>
    </row>
    <row r="1118" spans="2:2" s="136" customFormat="1" ht="12.75">
      <c r="B1118" s="154"/>
    </row>
    <row r="1119" spans="2:2" s="136" customFormat="1" ht="12.75">
      <c r="B1119" s="154"/>
    </row>
    <row r="1120" spans="2:2" s="136" customFormat="1" ht="12.75">
      <c r="B1120" s="154"/>
    </row>
    <row r="1121" spans="2:2" s="136" customFormat="1" ht="12.75">
      <c r="B1121" s="154"/>
    </row>
    <row r="1122" spans="2:2" s="136" customFormat="1" ht="12.75">
      <c r="B1122" s="154"/>
    </row>
    <row r="1123" spans="2:2" s="136" customFormat="1" ht="12.75">
      <c r="B1123" s="154"/>
    </row>
    <row r="1124" spans="2:2" s="136" customFormat="1" ht="12.75">
      <c r="B1124" s="154"/>
    </row>
    <row r="1125" spans="2:2" s="136" customFormat="1" ht="12.75">
      <c r="B1125" s="154"/>
    </row>
    <row r="1126" spans="2:2" s="136" customFormat="1" ht="12.75">
      <c r="B1126" s="154"/>
    </row>
    <row r="1127" spans="2:2" s="136" customFormat="1" ht="12.75">
      <c r="B1127" s="154"/>
    </row>
    <row r="1128" spans="2:2" s="136" customFormat="1" ht="12.75">
      <c r="B1128" s="154"/>
    </row>
    <row r="1129" spans="2:2" s="136" customFormat="1" ht="12.75">
      <c r="B1129" s="154"/>
    </row>
    <row r="1130" spans="2:2" s="136" customFormat="1" ht="12.75">
      <c r="B1130" s="154"/>
    </row>
    <row r="1131" spans="2:2" s="136" customFormat="1" ht="12.75">
      <c r="B1131" s="154"/>
    </row>
    <row r="1132" spans="2:2" s="136" customFormat="1" ht="12.75">
      <c r="B1132" s="154"/>
    </row>
    <row r="1133" spans="2:2" s="136" customFormat="1" ht="12.75">
      <c r="B1133" s="154"/>
    </row>
    <row r="1134" spans="2:2" s="136" customFormat="1" ht="12.75">
      <c r="B1134" s="154"/>
    </row>
    <row r="1135" spans="2:2" s="136" customFormat="1" ht="12.75">
      <c r="B1135" s="154"/>
    </row>
    <row r="1136" spans="2:2" s="136" customFormat="1" ht="12.75">
      <c r="B1136" s="154"/>
    </row>
    <row r="1137" spans="2:2" s="136" customFormat="1" ht="12.75">
      <c r="B1137" s="154"/>
    </row>
    <row r="1138" spans="2:2" s="136" customFormat="1" ht="12.75">
      <c r="B1138" s="154"/>
    </row>
    <row r="1139" spans="2:2" s="136" customFormat="1" ht="12.75">
      <c r="B1139" s="154"/>
    </row>
    <row r="1140" spans="2:2" s="136" customFormat="1" ht="12.75">
      <c r="B1140" s="154"/>
    </row>
    <row r="1141" spans="2:2" s="136" customFormat="1" ht="12.75">
      <c r="B1141" s="154"/>
    </row>
    <row r="1142" spans="2:2" s="136" customFormat="1" ht="12.75">
      <c r="B1142" s="154"/>
    </row>
    <row r="1143" spans="2:2" s="136" customFormat="1" ht="12.75">
      <c r="B1143" s="154"/>
    </row>
    <row r="1144" spans="2:2" s="136" customFormat="1" ht="12.75">
      <c r="B1144" s="154"/>
    </row>
    <row r="1145" spans="2:2" s="136" customFormat="1" ht="12.75">
      <c r="B1145" s="154"/>
    </row>
    <row r="1146" spans="2:2" s="136" customFormat="1" ht="12.75">
      <c r="B1146" s="154"/>
    </row>
    <row r="1147" spans="2:2" s="136" customFormat="1" ht="12.75">
      <c r="B1147" s="154"/>
    </row>
    <row r="1148" spans="2:2" s="136" customFormat="1" ht="12.75">
      <c r="B1148" s="154"/>
    </row>
    <row r="1149" spans="2:2" s="136" customFormat="1" ht="12.75">
      <c r="B1149" s="154"/>
    </row>
    <row r="1150" spans="2:2" s="136" customFormat="1" ht="12.75">
      <c r="B1150" s="154"/>
    </row>
    <row r="1151" spans="2:2" s="136" customFormat="1" ht="12.75">
      <c r="B1151" s="154"/>
    </row>
    <row r="1152" spans="2:2" s="136" customFormat="1" ht="12.75">
      <c r="B1152" s="154"/>
    </row>
    <row r="1153" spans="2:2" s="136" customFormat="1" ht="12.75">
      <c r="B1153" s="154"/>
    </row>
    <row r="1154" spans="2:2" s="136" customFormat="1" ht="12.75">
      <c r="B1154" s="154"/>
    </row>
    <row r="1155" spans="2:2" s="136" customFormat="1" ht="12.75">
      <c r="B1155" s="154"/>
    </row>
    <row r="1156" spans="2:2" s="136" customFormat="1" ht="12.75">
      <c r="B1156" s="154"/>
    </row>
    <row r="1157" spans="2:2" s="136" customFormat="1" ht="12.75">
      <c r="B1157" s="154"/>
    </row>
    <row r="1158" spans="2:2" s="136" customFormat="1" ht="12.75">
      <c r="B1158" s="154"/>
    </row>
    <row r="1159" spans="2:2" s="136" customFormat="1" ht="12.75">
      <c r="B1159" s="154"/>
    </row>
    <row r="1160" spans="2:2" s="136" customFormat="1" ht="12.75">
      <c r="B1160" s="154"/>
    </row>
    <row r="1161" spans="2:2" s="136" customFormat="1" ht="12.75">
      <c r="B1161" s="154"/>
    </row>
    <row r="1162" spans="2:2" s="136" customFormat="1" ht="12.75">
      <c r="B1162" s="154"/>
    </row>
    <row r="1163" spans="2:2" s="136" customFormat="1" ht="12.75">
      <c r="B1163" s="154"/>
    </row>
    <row r="1164" spans="2:2" s="136" customFormat="1" ht="12.75">
      <c r="B1164" s="154"/>
    </row>
    <row r="1165" spans="2:2" s="136" customFormat="1" ht="12.75">
      <c r="B1165" s="154"/>
    </row>
    <row r="1166" spans="2:2" s="136" customFormat="1" ht="12.75">
      <c r="B1166" s="154"/>
    </row>
    <row r="1167" spans="2:2" s="136" customFormat="1" ht="12.75">
      <c r="B1167" s="154"/>
    </row>
    <row r="1168" spans="2:2" s="136" customFormat="1" ht="12.75">
      <c r="B1168" s="154"/>
    </row>
    <row r="1169" spans="2:13" s="136" customFormat="1" ht="12.75">
      <c r="B1169" s="154"/>
    </row>
    <row r="1170" spans="2:13" s="136" customFormat="1" ht="12.75">
      <c r="B1170" s="154"/>
    </row>
    <row r="1171" spans="2:13" s="136" customFormat="1" ht="12.75">
      <c r="B1171" s="154"/>
    </row>
    <row r="1172" spans="2:13" s="136" customFormat="1" ht="12.75">
      <c r="B1172" s="154"/>
    </row>
    <row r="1173" spans="2:13" s="136" customFormat="1">
      <c r="B1173" s="154"/>
      <c r="M1173" s="165"/>
    </row>
    <row r="1174" spans="2:13" s="136" customFormat="1">
      <c r="B1174" s="154"/>
      <c r="M1174" s="165"/>
    </row>
    <row r="1175" spans="2:13" s="136" customFormat="1">
      <c r="B1175" s="154"/>
      <c r="M1175" s="165"/>
    </row>
    <row r="1176" spans="2:13" s="136" customFormat="1">
      <c r="B1176" s="154"/>
      <c r="M1176" s="165"/>
    </row>
    <row r="1177" spans="2:13" s="136" customFormat="1">
      <c r="B1177" s="154"/>
      <c r="M1177" s="165"/>
    </row>
    <row r="1178" spans="2:13" s="136" customFormat="1">
      <c r="B1178" s="154"/>
      <c r="M1178" s="165"/>
    </row>
    <row r="1179" spans="2:13" s="136" customFormat="1">
      <c r="B1179" s="154"/>
      <c r="M1179" s="165"/>
    </row>
    <row r="1180" spans="2:13" s="136" customFormat="1">
      <c r="B1180" s="154"/>
      <c r="M1180" s="165"/>
    </row>
    <row r="1181" spans="2:13" s="136" customFormat="1">
      <c r="B1181" s="154"/>
      <c r="M1181" s="165"/>
    </row>
    <row r="1182" spans="2:13" s="136" customFormat="1">
      <c r="B1182" s="154"/>
      <c r="M1182" s="165"/>
    </row>
    <row r="1183" spans="2:13" s="136" customFormat="1">
      <c r="B1183" s="154"/>
      <c r="M1183" s="165"/>
    </row>
    <row r="1184" spans="2:13" s="136" customFormat="1">
      <c r="B1184" s="154"/>
      <c r="M1184" s="165"/>
    </row>
    <row r="1185" spans="2:13" s="136" customFormat="1">
      <c r="B1185" s="154"/>
      <c r="M1185" s="165"/>
    </row>
    <row r="1186" spans="2:13" s="136" customFormat="1">
      <c r="B1186" s="154"/>
      <c r="M1186" s="165"/>
    </row>
    <row r="1187" spans="2:13" s="136" customFormat="1">
      <c r="B1187" s="154"/>
      <c r="M1187" s="165"/>
    </row>
    <row r="1188" spans="2:13" s="136" customFormat="1">
      <c r="B1188" s="154"/>
      <c r="M1188" s="165"/>
    </row>
    <row r="1189" spans="2:13" s="136" customFormat="1">
      <c r="B1189" s="154"/>
      <c r="M1189" s="165"/>
    </row>
    <row r="1190" spans="2:13" s="136" customFormat="1">
      <c r="B1190" s="154"/>
      <c r="M1190" s="165"/>
    </row>
    <row r="1191" spans="2:13" s="136" customFormat="1">
      <c r="B1191" s="154"/>
      <c r="M1191" s="165"/>
    </row>
    <row r="1192" spans="2:13" s="136" customFormat="1">
      <c r="B1192" s="154"/>
      <c r="M1192" s="165"/>
    </row>
    <row r="1193" spans="2:13" s="136" customFormat="1">
      <c r="B1193" s="154"/>
      <c r="M1193" s="165"/>
    </row>
    <row r="1194" spans="2:13" s="136" customFormat="1">
      <c r="B1194" s="154"/>
      <c r="M1194" s="165"/>
    </row>
    <row r="1195" spans="2:13" s="136" customFormat="1">
      <c r="B1195" s="154"/>
      <c r="M1195" s="165"/>
    </row>
    <row r="1196" spans="2:13" s="136" customFormat="1">
      <c r="B1196" s="154"/>
      <c r="M1196" s="165"/>
    </row>
    <row r="1197" spans="2:13" s="136" customFormat="1">
      <c r="B1197" s="154"/>
      <c r="M1197" s="165"/>
    </row>
    <row r="1198" spans="2:13" s="136" customFormat="1">
      <c r="B1198" s="154"/>
      <c r="M1198" s="165"/>
    </row>
    <row r="1199" spans="2:13" s="136" customFormat="1">
      <c r="B1199" s="154"/>
      <c r="M1199" s="165"/>
    </row>
    <row r="1200" spans="2:13" s="136" customFormat="1">
      <c r="B1200" s="154"/>
      <c r="M1200" s="165"/>
    </row>
    <row r="1201" spans="2:13" s="136" customFormat="1">
      <c r="B1201" s="154"/>
      <c r="M1201" s="165"/>
    </row>
    <row r="1202" spans="2:13" s="136" customFormat="1">
      <c r="B1202" s="154"/>
      <c r="M1202" s="165"/>
    </row>
    <row r="1203" spans="2:13" s="136" customFormat="1">
      <c r="B1203" s="154"/>
      <c r="M1203" s="165"/>
    </row>
    <row r="1204" spans="2:13" s="136" customFormat="1">
      <c r="B1204" s="154"/>
      <c r="M1204" s="165"/>
    </row>
    <row r="1205" spans="2:13" s="136" customFormat="1">
      <c r="B1205" s="154"/>
      <c r="M1205" s="165"/>
    </row>
    <row r="1206" spans="2:13" s="136" customFormat="1">
      <c r="B1206" s="154"/>
      <c r="M1206" s="165"/>
    </row>
    <row r="1207" spans="2:13" s="136" customFormat="1">
      <c r="B1207" s="154"/>
      <c r="M1207" s="165"/>
    </row>
    <row r="1208" spans="2:13" s="136" customFormat="1">
      <c r="B1208" s="154"/>
      <c r="M1208" s="165"/>
    </row>
    <row r="1209" spans="2:13" s="136" customFormat="1">
      <c r="B1209" s="154"/>
      <c r="M1209" s="165"/>
    </row>
    <row r="1210" spans="2:13" s="136" customFormat="1">
      <c r="B1210" s="154"/>
      <c r="M1210" s="165"/>
    </row>
    <row r="1211" spans="2:13" s="136" customFormat="1">
      <c r="B1211" s="154"/>
      <c r="M1211" s="165"/>
    </row>
    <row r="1212" spans="2:13" s="136" customFormat="1">
      <c r="B1212" s="154"/>
      <c r="M1212" s="165"/>
    </row>
    <row r="1213" spans="2:13" s="136" customFormat="1">
      <c r="B1213" s="154"/>
      <c r="M1213" s="165"/>
    </row>
    <row r="1214" spans="2:13" s="136" customFormat="1">
      <c r="B1214" s="154"/>
      <c r="M1214" s="165"/>
    </row>
    <row r="1215" spans="2:13" s="136" customFormat="1">
      <c r="B1215" s="154"/>
      <c r="M1215" s="165"/>
    </row>
    <row r="1216" spans="2:13" s="136" customFormat="1">
      <c r="B1216" s="154"/>
      <c r="M1216" s="165"/>
    </row>
    <row r="1217" spans="2:13" s="136" customFormat="1">
      <c r="B1217" s="154"/>
      <c r="M1217" s="165"/>
    </row>
    <row r="1218" spans="2:13" s="136" customFormat="1">
      <c r="B1218" s="154"/>
      <c r="M1218" s="165"/>
    </row>
    <row r="1219" spans="2:13" s="136" customFormat="1">
      <c r="B1219" s="154"/>
      <c r="M1219" s="165"/>
    </row>
    <row r="1220" spans="2:13" s="136" customFormat="1">
      <c r="B1220" s="154"/>
      <c r="M1220" s="165"/>
    </row>
    <row r="1221" spans="2:13" s="136" customFormat="1">
      <c r="B1221" s="154"/>
      <c r="M1221" s="165"/>
    </row>
    <row r="1222" spans="2:13" s="136" customFormat="1">
      <c r="B1222" s="154"/>
      <c r="M1222" s="165"/>
    </row>
    <row r="1223" spans="2:13" s="136" customFormat="1">
      <c r="B1223" s="154"/>
      <c r="M1223" s="165"/>
    </row>
    <row r="1224" spans="2:13" s="136" customFormat="1">
      <c r="B1224" s="154"/>
      <c r="M1224" s="165"/>
    </row>
    <row r="1225" spans="2:13" s="136" customFormat="1">
      <c r="B1225" s="154"/>
      <c r="M1225" s="165"/>
    </row>
    <row r="1226" spans="2:13" s="136" customFormat="1">
      <c r="B1226" s="154"/>
      <c r="M1226" s="165"/>
    </row>
    <row r="1227" spans="2:13" s="136" customFormat="1">
      <c r="B1227" s="154"/>
      <c r="M1227" s="165"/>
    </row>
    <row r="1228" spans="2:13" s="136" customFormat="1">
      <c r="B1228" s="154"/>
      <c r="M1228" s="165"/>
    </row>
    <row r="1229" spans="2:13" s="136" customFormat="1">
      <c r="B1229" s="154"/>
      <c r="M1229" s="165"/>
    </row>
    <row r="1230" spans="2:13" s="136" customFormat="1">
      <c r="B1230" s="154"/>
      <c r="M1230" s="165"/>
    </row>
    <row r="1231" spans="2:13" s="136" customFormat="1">
      <c r="B1231" s="154"/>
      <c r="M1231" s="165"/>
    </row>
    <row r="1232" spans="2:13" s="136" customFormat="1">
      <c r="B1232" s="154"/>
      <c r="M1232" s="165"/>
    </row>
    <row r="1233" spans="2:13" s="136" customFormat="1">
      <c r="B1233" s="154"/>
      <c r="M1233" s="165"/>
    </row>
    <row r="1234" spans="2:13" s="136" customFormat="1">
      <c r="B1234" s="154"/>
      <c r="M1234" s="165"/>
    </row>
    <row r="1235" spans="2:13" s="136" customFormat="1">
      <c r="B1235" s="154"/>
      <c r="M1235" s="165"/>
    </row>
    <row r="1236" spans="2:13" s="136" customFormat="1">
      <c r="B1236" s="154"/>
      <c r="M1236" s="165"/>
    </row>
    <row r="1237" spans="2:13" s="136" customFormat="1">
      <c r="B1237" s="154"/>
      <c r="M1237" s="165"/>
    </row>
    <row r="1238" spans="2:13" s="136" customFormat="1">
      <c r="B1238" s="154"/>
      <c r="M1238" s="165"/>
    </row>
    <row r="1239" spans="2:13" s="136" customFormat="1">
      <c r="B1239" s="154"/>
      <c r="M1239" s="165"/>
    </row>
    <row r="1240" spans="2:13" s="136" customFormat="1">
      <c r="B1240" s="154"/>
      <c r="M1240" s="165"/>
    </row>
    <row r="1241" spans="2:13" s="136" customFormat="1">
      <c r="B1241" s="154"/>
      <c r="M1241" s="165"/>
    </row>
    <row r="1242" spans="2:13" s="136" customFormat="1">
      <c r="B1242" s="154"/>
      <c r="M1242" s="165"/>
    </row>
    <row r="1243" spans="2:13" s="136" customFormat="1">
      <c r="B1243" s="154"/>
      <c r="M1243" s="165"/>
    </row>
    <row r="1244" spans="2:13" s="136" customFormat="1">
      <c r="B1244" s="154"/>
      <c r="M1244" s="165"/>
    </row>
    <row r="1245" spans="2:13" s="136" customFormat="1">
      <c r="B1245" s="154"/>
      <c r="M1245" s="165"/>
    </row>
    <row r="1246" spans="2:13" s="136" customFormat="1">
      <c r="B1246" s="154"/>
      <c r="M1246" s="165"/>
    </row>
    <row r="1247" spans="2:13" s="136" customFormat="1">
      <c r="B1247" s="154"/>
      <c r="M1247" s="165"/>
    </row>
    <row r="1248" spans="2:13" s="136" customFormat="1">
      <c r="B1248" s="154"/>
      <c r="M1248" s="165"/>
    </row>
    <row r="1249" spans="2:13" s="136" customFormat="1">
      <c r="B1249" s="154"/>
      <c r="M1249" s="165"/>
    </row>
    <row r="1250" spans="2:13" s="136" customFormat="1">
      <c r="B1250" s="154"/>
      <c r="M1250" s="165"/>
    </row>
    <row r="1251" spans="2:13" s="136" customFormat="1">
      <c r="B1251" s="154"/>
      <c r="M1251" s="165"/>
    </row>
    <row r="1252" spans="2:13" s="136" customFormat="1">
      <c r="B1252" s="154"/>
      <c r="M1252" s="165"/>
    </row>
    <row r="1253" spans="2:13" s="136" customFormat="1">
      <c r="B1253" s="154"/>
      <c r="M1253" s="165"/>
    </row>
    <row r="1254" spans="2:13" s="136" customFormat="1">
      <c r="B1254" s="154"/>
      <c r="M1254" s="165"/>
    </row>
    <row r="1255" spans="2:13" s="136" customFormat="1">
      <c r="B1255" s="154"/>
      <c r="M1255" s="165"/>
    </row>
    <row r="1256" spans="2:13" s="136" customFormat="1">
      <c r="B1256" s="154"/>
      <c r="M1256" s="165"/>
    </row>
    <row r="1257" spans="2:13" s="136" customFormat="1">
      <c r="B1257" s="154"/>
      <c r="M1257" s="165"/>
    </row>
    <row r="1258" spans="2:13" s="136" customFormat="1">
      <c r="B1258" s="154"/>
      <c r="M1258" s="165"/>
    </row>
    <row r="1259" spans="2:13" s="136" customFormat="1">
      <c r="B1259" s="154"/>
      <c r="M1259" s="165"/>
    </row>
    <row r="1260" spans="2:13" s="136" customFormat="1">
      <c r="B1260" s="154"/>
      <c r="M1260" s="165"/>
    </row>
    <row r="1261" spans="2:13" s="136" customFormat="1">
      <c r="B1261" s="154"/>
      <c r="M1261" s="165"/>
    </row>
    <row r="1262" spans="2:13" s="136" customFormat="1">
      <c r="B1262" s="154"/>
      <c r="M1262" s="165"/>
    </row>
    <row r="1263" spans="2:13" s="136" customFormat="1">
      <c r="B1263" s="154"/>
      <c r="M1263" s="165"/>
    </row>
    <row r="1264" spans="2:13" s="136" customFormat="1">
      <c r="B1264" s="154"/>
      <c r="M1264" s="165"/>
    </row>
    <row r="1265" spans="2:13" s="136" customFormat="1">
      <c r="B1265" s="154"/>
      <c r="M1265" s="165"/>
    </row>
    <row r="1266" spans="2:13" s="136" customFormat="1">
      <c r="B1266" s="154"/>
      <c r="M1266" s="165"/>
    </row>
    <row r="1267" spans="2:13" s="136" customFormat="1">
      <c r="B1267" s="154"/>
      <c r="M1267" s="165"/>
    </row>
    <row r="1268" spans="2:13" s="136" customFormat="1">
      <c r="B1268" s="154"/>
      <c r="M1268" s="165"/>
    </row>
    <row r="1269" spans="2:13" s="136" customFormat="1">
      <c r="B1269" s="154"/>
      <c r="M1269" s="165"/>
    </row>
    <row r="1270" spans="2:13" s="136" customFormat="1">
      <c r="B1270" s="154"/>
      <c r="M1270" s="165"/>
    </row>
    <row r="1271" spans="2:13" s="136" customFormat="1">
      <c r="B1271" s="154"/>
      <c r="M1271" s="165"/>
    </row>
    <row r="1272" spans="2:13" s="136" customFormat="1">
      <c r="B1272" s="154"/>
      <c r="M1272" s="165"/>
    </row>
    <row r="1273" spans="2:13" s="136" customFormat="1">
      <c r="B1273" s="154"/>
      <c r="M1273" s="165"/>
    </row>
    <row r="1274" spans="2:13" s="136" customFormat="1">
      <c r="B1274" s="154"/>
      <c r="M1274" s="165"/>
    </row>
    <row r="1275" spans="2:13" s="136" customFormat="1">
      <c r="B1275" s="154"/>
      <c r="M1275" s="165"/>
    </row>
    <row r="1276" spans="2:13" s="136" customFormat="1">
      <c r="B1276" s="154"/>
      <c r="M1276" s="165"/>
    </row>
    <row r="1277" spans="2:13" s="136" customFormat="1">
      <c r="B1277" s="154"/>
      <c r="M1277" s="165"/>
    </row>
    <row r="1278" spans="2:13" s="136" customFormat="1">
      <c r="B1278" s="154"/>
      <c r="M1278" s="165"/>
    </row>
    <row r="1279" spans="2:13" s="136" customFormat="1">
      <c r="B1279" s="154"/>
      <c r="M1279" s="165"/>
    </row>
    <row r="1280" spans="2:13" s="136" customFormat="1">
      <c r="B1280" s="154"/>
      <c r="M1280" s="165"/>
    </row>
    <row r="1281" spans="2:13" s="136" customFormat="1">
      <c r="B1281" s="154"/>
      <c r="M1281" s="165"/>
    </row>
    <row r="1282" spans="2:13" s="136" customFormat="1">
      <c r="B1282" s="154"/>
      <c r="M1282" s="165"/>
    </row>
    <row r="1283" spans="2:13" s="136" customFormat="1">
      <c r="B1283" s="154"/>
      <c r="M1283" s="165"/>
    </row>
    <row r="1284" spans="2:13" s="136" customFormat="1">
      <c r="B1284" s="154"/>
      <c r="M1284" s="165"/>
    </row>
    <row r="1285" spans="2:13" s="136" customFormat="1">
      <c r="B1285" s="154"/>
      <c r="M1285" s="165"/>
    </row>
    <row r="1286" spans="2:13" s="136" customFormat="1">
      <c r="B1286" s="154"/>
      <c r="M1286" s="165"/>
    </row>
    <row r="1287" spans="2:13" s="136" customFormat="1">
      <c r="B1287" s="154"/>
      <c r="M1287" s="165"/>
    </row>
    <row r="1288" spans="2:13" s="136" customFormat="1">
      <c r="B1288" s="154"/>
      <c r="M1288" s="165"/>
    </row>
    <row r="1289" spans="2:13" s="136" customFormat="1">
      <c r="B1289" s="154"/>
      <c r="M1289" s="165"/>
    </row>
    <row r="1290" spans="2:13" s="136" customFormat="1">
      <c r="B1290" s="154"/>
      <c r="M1290" s="165"/>
    </row>
    <row r="1291" spans="2:13" s="136" customFormat="1">
      <c r="B1291" s="154"/>
      <c r="M1291" s="165"/>
    </row>
    <row r="1292" spans="2:13" s="136" customFormat="1">
      <c r="B1292" s="154"/>
      <c r="M1292" s="165"/>
    </row>
    <row r="1293" spans="2:13" s="136" customFormat="1">
      <c r="B1293" s="154"/>
      <c r="M1293" s="165"/>
    </row>
    <row r="1294" spans="2:13" s="136" customFormat="1">
      <c r="B1294" s="154"/>
      <c r="M1294" s="165"/>
    </row>
    <row r="1295" spans="2:13" s="136" customFormat="1">
      <c r="B1295" s="154"/>
      <c r="M1295" s="165"/>
    </row>
    <row r="1296" spans="2:13" s="136" customFormat="1">
      <c r="B1296" s="154"/>
      <c r="M1296" s="165"/>
    </row>
    <row r="1297" spans="2:13" s="136" customFormat="1">
      <c r="B1297" s="154"/>
      <c r="M1297" s="165"/>
    </row>
    <row r="1298" spans="2:13" s="136" customFormat="1">
      <c r="B1298" s="154"/>
      <c r="M1298" s="165"/>
    </row>
    <row r="1299" spans="2:13" s="136" customFormat="1">
      <c r="B1299" s="154"/>
      <c r="M1299" s="165"/>
    </row>
    <row r="1300" spans="2:13" s="136" customFormat="1">
      <c r="B1300" s="154"/>
      <c r="M1300" s="165"/>
    </row>
    <row r="1301" spans="2:13" s="136" customFormat="1">
      <c r="B1301" s="154"/>
      <c r="M1301" s="165"/>
    </row>
    <row r="1302" spans="2:13" s="136" customFormat="1">
      <c r="B1302" s="154"/>
      <c r="M1302" s="165"/>
    </row>
    <row r="1303" spans="2:13" s="136" customFormat="1">
      <c r="B1303" s="154"/>
      <c r="M1303" s="165"/>
    </row>
    <row r="1304" spans="2:13" s="136" customFormat="1">
      <c r="B1304" s="154"/>
      <c r="M1304" s="165"/>
    </row>
    <row r="1305" spans="2:13" s="136" customFormat="1">
      <c r="B1305" s="154"/>
      <c r="M1305" s="165"/>
    </row>
    <row r="1306" spans="2:13" s="136" customFormat="1">
      <c r="B1306" s="154"/>
      <c r="M1306" s="165"/>
    </row>
    <row r="1307" spans="2:13" s="136" customFormat="1">
      <c r="B1307" s="154"/>
      <c r="M1307" s="165"/>
    </row>
    <row r="1308" spans="2:13" s="136" customFormat="1">
      <c r="B1308" s="154"/>
      <c r="M1308" s="165"/>
    </row>
    <row r="1309" spans="2:13" s="136" customFormat="1">
      <c r="B1309" s="154"/>
      <c r="M1309" s="165"/>
    </row>
    <row r="1310" spans="2:13" s="136" customFormat="1">
      <c r="B1310" s="154"/>
      <c r="M1310" s="165"/>
    </row>
    <row r="1311" spans="2:13" s="136" customFormat="1">
      <c r="B1311" s="154"/>
      <c r="M1311" s="165"/>
    </row>
    <row r="1312" spans="2:13" s="136" customFormat="1">
      <c r="B1312" s="154"/>
      <c r="M1312" s="165"/>
    </row>
    <row r="1313" spans="2:13" s="136" customFormat="1">
      <c r="B1313" s="154"/>
      <c r="M1313" s="165"/>
    </row>
    <row r="1314" spans="2:13" s="136" customFormat="1">
      <c r="B1314" s="154"/>
      <c r="M1314" s="165"/>
    </row>
    <row r="1315" spans="2:13" s="136" customFormat="1">
      <c r="B1315" s="154"/>
      <c r="M1315" s="165"/>
    </row>
    <row r="1316" spans="2:13" s="136" customFormat="1">
      <c r="B1316" s="154"/>
      <c r="M1316" s="165"/>
    </row>
    <row r="1317" spans="2:13" s="136" customFormat="1">
      <c r="B1317" s="154"/>
      <c r="M1317" s="165"/>
    </row>
    <row r="1318" spans="2:13" s="136" customFormat="1">
      <c r="B1318" s="154"/>
      <c r="M1318" s="165"/>
    </row>
    <row r="1319" spans="2:13" s="136" customFormat="1">
      <c r="B1319" s="154"/>
      <c r="M1319" s="165"/>
    </row>
    <row r="1320" spans="2:13" s="136" customFormat="1">
      <c r="B1320" s="154"/>
      <c r="M1320" s="165"/>
    </row>
    <row r="1321" spans="2:13" s="136" customFormat="1">
      <c r="B1321" s="154"/>
      <c r="M1321" s="165"/>
    </row>
    <row r="1322" spans="2:13" s="136" customFormat="1">
      <c r="B1322" s="154"/>
      <c r="M1322" s="165"/>
    </row>
    <row r="1323" spans="2:13" s="136" customFormat="1">
      <c r="B1323" s="154"/>
      <c r="M1323" s="165"/>
    </row>
    <row r="1324" spans="2:13" s="136" customFormat="1">
      <c r="B1324" s="154"/>
      <c r="M1324" s="165"/>
    </row>
    <row r="1325" spans="2:13" s="136" customFormat="1">
      <c r="B1325" s="154"/>
      <c r="M1325" s="165"/>
    </row>
    <row r="1326" spans="2:13" s="136" customFormat="1">
      <c r="B1326" s="154"/>
      <c r="M1326" s="165"/>
    </row>
    <row r="1327" spans="2:13" s="136" customFormat="1">
      <c r="B1327" s="154"/>
      <c r="M1327" s="165"/>
    </row>
    <row r="1328" spans="2:13" s="136" customFormat="1">
      <c r="B1328" s="154"/>
      <c r="M1328" s="165"/>
    </row>
    <row r="1329" spans="2:13" s="136" customFormat="1">
      <c r="B1329" s="154"/>
      <c r="M1329" s="165"/>
    </row>
    <row r="1330" spans="2:13" s="136" customFormat="1">
      <c r="B1330" s="154"/>
      <c r="M1330" s="165"/>
    </row>
    <row r="1331" spans="2:13" s="136" customFormat="1">
      <c r="B1331" s="154"/>
      <c r="M1331" s="165"/>
    </row>
    <row r="1332" spans="2:13" s="136" customFormat="1">
      <c r="B1332" s="154"/>
      <c r="M1332" s="165"/>
    </row>
    <row r="1333" spans="2:13" s="136" customFormat="1">
      <c r="B1333" s="154"/>
      <c r="M1333" s="165"/>
    </row>
    <row r="1334" spans="2:13" s="136" customFormat="1">
      <c r="B1334" s="154"/>
      <c r="M1334" s="165"/>
    </row>
    <row r="1335" spans="2:13" s="136" customFormat="1">
      <c r="B1335" s="154"/>
      <c r="M1335" s="165"/>
    </row>
    <row r="1336" spans="2:13" s="136" customFormat="1">
      <c r="B1336" s="154"/>
      <c r="M1336" s="165"/>
    </row>
    <row r="1337" spans="2:13" s="136" customFormat="1">
      <c r="B1337" s="154"/>
      <c r="M1337" s="165"/>
    </row>
    <row r="1338" spans="2:13" s="136" customFormat="1">
      <c r="B1338" s="154"/>
      <c r="M1338" s="165"/>
    </row>
    <row r="1339" spans="2:13" s="136" customFormat="1">
      <c r="B1339" s="154"/>
      <c r="M1339" s="165"/>
    </row>
    <row r="1340" spans="2:13" s="136" customFormat="1">
      <c r="B1340" s="154"/>
      <c r="M1340" s="165"/>
    </row>
    <row r="1341" spans="2:13" s="136" customFormat="1">
      <c r="B1341" s="154"/>
      <c r="M1341" s="165"/>
    </row>
    <row r="1342" spans="2:13" s="136" customFormat="1">
      <c r="B1342" s="154"/>
      <c r="M1342" s="165"/>
    </row>
    <row r="1343" spans="2:13" s="136" customFormat="1">
      <c r="B1343" s="154"/>
      <c r="M1343" s="165"/>
    </row>
    <row r="1344" spans="2:13" s="136" customFormat="1">
      <c r="B1344" s="154"/>
      <c r="M1344" s="165"/>
    </row>
    <row r="1345" spans="2:13" s="136" customFormat="1">
      <c r="B1345" s="154"/>
      <c r="M1345" s="165"/>
    </row>
    <row r="1346" spans="2:13" s="136" customFormat="1">
      <c r="B1346" s="154"/>
      <c r="M1346" s="165"/>
    </row>
    <row r="1347" spans="2:13" s="136" customFormat="1">
      <c r="B1347" s="154"/>
      <c r="M1347" s="165"/>
    </row>
    <row r="1348" spans="2:13" s="136" customFormat="1">
      <c r="B1348" s="154"/>
      <c r="M1348" s="165"/>
    </row>
    <row r="1349" spans="2:13" s="136" customFormat="1">
      <c r="B1349" s="154"/>
      <c r="M1349" s="165"/>
    </row>
    <row r="1350" spans="2:13" s="136" customFormat="1">
      <c r="B1350" s="154"/>
      <c r="M1350" s="165"/>
    </row>
    <row r="1351" spans="2:13" s="136" customFormat="1">
      <c r="B1351" s="154"/>
      <c r="M1351" s="165"/>
    </row>
    <row r="1352" spans="2:13" s="136" customFormat="1">
      <c r="B1352" s="154"/>
      <c r="M1352" s="165"/>
    </row>
    <row r="1353" spans="2:13" s="136" customFormat="1">
      <c r="B1353" s="154"/>
      <c r="M1353" s="165"/>
    </row>
    <row r="1354" spans="2:13" s="136" customFormat="1">
      <c r="B1354" s="154"/>
      <c r="M1354" s="165"/>
    </row>
    <row r="1355" spans="2:13" s="136" customFormat="1">
      <c r="B1355" s="154"/>
      <c r="M1355" s="165"/>
    </row>
    <row r="1356" spans="2:13" s="136" customFormat="1">
      <c r="B1356" s="154"/>
      <c r="M1356" s="165"/>
    </row>
    <row r="1357" spans="2:13" s="136" customFormat="1">
      <c r="B1357" s="154"/>
      <c r="M1357" s="165"/>
    </row>
    <row r="1358" spans="2:13" s="136" customFormat="1">
      <c r="B1358" s="154"/>
      <c r="M1358" s="165"/>
    </row>
    <row r="1359" spans="2:13" s="136" customFormat="1">
      <c r="B1359" s="154"/>
      <c r="M1359" s="165"/>
    </row>
    <row r="1360" spans="2:13" s="136" customFormat="1">
      <c r="B1360" s="154"/>
      <c r="M1360" s="165"/>
    </row>
    <row r="1361" spans="2:13" s="136" customFormat="1">
      <c r="B1361" s="154"/>
      <c r="M1361" s="165"/>
    </row>
    <row r="1362" spans="2:13" s="136" customFormat="1">
      <c r="B1362" s="154"/>
      <c r="M1362" s="165"/>
    </row>
    <row r="1363" spans="2:13" s="136" customFormat="1">
      <c r="B1363" s="154"/>
      <c r="M1363" s="165"/>
    </row>
    <row r="1364" spans="2:13" s="136" customFormat="1">
      <c r="B1364" s="154"/>
      <c r="M1364" s="165"/>
    </row>
    <row r="1365" spans="2:13" s="136" customFormat="1">
      <c r="B1365" s="154"/>
      <c r="M1365" s="165"/>
    </row>
    <row r="1366" spans="2:13" s="136" customFormat="1">
      <c r="B1366" s="154"/>
      <c r="M1366" s="165"/>
    </row>
    <row r="1367" spans="2:13" s="136" customFormat="1">
      <c r="B1367" s="154"/>
      <c r="M1367" s="165"/>
    </row>
    <row r="1368" spans="2:13" s="136" customFormat="1">
      <c r="B1368" s="154"/>
      <c r="M1368" s="165"/>
    </row>
    <row r="1369" spans="2:13" s="136" customFormat="1">
      <c r="B1369" s="154"/>
      <c r="M1369" s="165"/>
    </row>
    <row r="1370" spans="2:13" s="136" customFormat="1">
      <c r="B1370" s="154"/>
      <c r="M1370" s="165"/>
    </row>
    <row r="1371" spans="2:13" s="136" customFormat="1">
      <c r="B1371" s="154"/>
      <c r="M1371" s="165"/>
    </row>
    <row r="1372" spans="2:13" s="136" customFormat="1">
      <c r="B1372" s="154"/>
      <c r="M1372" s="165"/>
    </row>
    <row r="1373" spans="2:13" s="136" customFormat="1">
      <c r="B1373" s="154"/>
      <c r="M1373" s="165"/>
    </row>
    <row r="1374" spans="2:13" s="136" customFormat="1">
      <c r="B1374" s="154"/>
      <c r="M1374" s="165"/>
    </row>
    <row r="1375" spans="2:13" s="136" customFormat="1">
      <c r="B1375" s="154"/>
      <c r="M1375" s="165"/>
    </row>
    <row r="1376" spans="2:13" s="136" customFormat="1">
      <c r="B1376" s="154"/>
      <c r="M1376" s="165"/>
    </row>
    <row r="1377" spans="2:13" s="136" customFormat="1">
      <c r="B1377" s="154"/>
      <c r="M1377" s="165"/>
    </row>
    <row r="1378" spans="2:13" s="136" customFormat="1">
      <c r="B1378" s="154"/>
      <c r="M1378" s="165"/>
    </row>
    <row r="1379" spans="2:13" s="136" customFormat="1">
      <c r="B1379" s="154"/>
      <c r="M1379" s="165"/>
    </row>
    <row r="1380" spans="2:13" s="136" customFormat="1">
      <c r="B1380" s="154"/>
      <c r="M1380" s="165"/>
    </row>
    <row r="1381" spans="2:13" s="136" customFormat="1">
      <c r="B1381" s="154"/>
      <c r="M1381" s="165"/>
    </row>
    <row r="1382" spans="2:13" s="136" customFormat="1">
      <c r="B1382" s="154"/>
      <c r="M1382" s="165"/>
    </row>
    <row r="1383" spans="2:13" s="136" customFormat="1">
      <c r="B1383" s="154"/>
      <c r="M1383" s="165"/>
    </row>
    <row r="1384" spans="2:13" s="136" customFormat="1">
      <c r="B1384" s="154"/>
      <c r="M1384" s="165"/>
    </row>
    <row r="1385" spans="2:13" s="136" customFormat="1">
      <c r="B1385" s="154"/>
      <c r="M1385" s="165"/>
    </row>
    <row r="1386" spans="2:13" s="136" customFormat="1">
      <c r="B1386" s="154"/>
      <c r="M1386" s="165"/>
    </row>
    <row r="1387" spans="2:13" s="136" customFormat="1">
      <c r="B1387" s="154"/>
      <c r="M1387" s="165"/>
    </row>
    <row r="1388" spans="2:13" s="136" customFormat="1">
      <c r="B1388" s="154"/>
      <c r="M1388" s="165"/>
    </row>
    <row r="1389" spans="2:13" s="136" customFormat="1">
      <c r="B1389" s="154"/>
      <c r="M1389" s="165"/>
    </row>
    <row r="1390" spans="2:13" s="136" customFormat="1">
      <c r="B1390" s="154"/>
      <c r="M1390" s="165"/>
    </row>
    <row r="1391" spans="2:13" s="136" customFormat="1">
      <c r="B1391" s="154"/>
      <c r="M1391" s="165"/>
    </row>
    <row r="1392" spans="2:13" s="136" customFormat="1">
      <c r="B1392" s="154"/>
      <c r="M1392" s="165"/>
    </row>
    <row r="1393" spans="2:13" s="136" customFormat="1">
      <c r="B1393" s="154"/>
      <c r="M1393" s="165"/>
    </row>
    <row r="1394" spans="2:13" s="136" customFormat="1">
      <c r="B1394" s="154"/>
      <c r="M1394" s="165"/>
    </row>
    <row r="1395" spans="2:13" s="136" customFormat="1">
      <c r="B1395" s="154"/>
      <c r="M1395" s="165"/>
    </row>
    <row r="1396" spans="2:13" s="136" customFormat="1">
      <c r="B1396" s="154"/>
      <c r="M1396" s="165"/>
    </row>
    <row r="1397" spans="2:13" s="136" customFormat="1">
      <c r="B1397" s="154"/>
      <c r="M1397" s="165"/>
    </row>
    <row r="1398" spans="2:13" s="136" customFormat="1">
      <c r="B1398" s="154"/>
      <c r="M1398" s="165"/>
    </row>
    <row r="1399" spans="2:13" s="136" customFormat="1">
      <c r="B1399" s="154"/>
      <c r="M1399" s="165"/>
    </row>
    <row r="1400" spans="2:13" s="136" customFormat="1">
      <c r="B1400" s="154"/>
      <c r="M1400" s="165"/>
    </row>
    <row r="1401" spans="2:13" s="136" customFormat="1">
      <c r="B1401" s="154"/>
      <c r="M1401" s="165"/>
    </row>
    <row r="1402" spans="2:13" s="136" customFormat="1">
      <c r="B1402" s="154"/>
      <c r="M1402" s="165"/>
    </row>
    <row r="1403" spans="2:13" s="136" customFormat="1">
      <c r="B1403" s="154"/>
      <c r="M1403" s="165"/>
    </row>
    <row r="1404" spans="2:13" s="136" customFormat="1">
      <c r="B1404" s="154"/>
      <c r="M1404" s="165"/>
    </row>
    <row r="1405" spans="2:13" s="136" customFormat="1">
      <c r="B1405" s="154"/>
      <c r="M1405" s="165"/>
    </row>
    <row r="1406" spans="2:13" s="136" customFormat="1">
      <c r="B1406" s="154"/>
      <c r="M1406" s="165"/>
    </row>
    <row r="1407" spans="2:13" s="136" customFormat="1">
      <c r="B1407" s="154"/>
      <c r="M1407" s="165"/>
    </row>
    <row r="1408" spans="2:13" s="136" customFormat="1">
      <c r="B1408" s="154"/>
      <c r="M1408" s="165"/>
    </row>
    <row r="1409" spans="2:13" s="136" customFormat="1">
      <c r="B1409" s="154"/>
      <c r="M1409" s="165"/>
    </row>
    <row r="1410" spans="2:13" s="136" customFormat="1">
      <c r="B1410" s="154"/>
      <c r="M1410" s="165"/>
    </row>
    <row r="1411" spans="2:13" s="136" customFormat="1">
      <c r="B1411" s="154"/>
      <c r="M1411" s="165"/>
    </row>
    <row r="1412" spans="2:13" s="136" customFormat="1">
      <c r="B1412" s="154"/>
      <c r="M1412" s="165"/>
    </row>
    <row r="1413" spans="2:13" s="136" customFormat="1">
      <c r="B1413" s="154"/>
      <c r="M1413" s="165"/>
    </row>
    <row r="1414" spans="2:13" s="136" customFormat="1">
      <c r="B1414" s="154"/>
      <c r="M1414" s="165"/>
    </row>
    <row r="1415" spans="2:13" s="136" customFormat="1">
      <c r="B1415" s="154"/>
      <c r="M1415" s="165"/>
    </row>
    <row r="1416" spans="2:13" s="136" customFormat="1">
      <c r="B1416" s="154"/>
      <c r="M1416" s="165"/>
    </row>
    <row r="1417" spans="2:13" s="136" customFormat="1">
      <c r="B1417" s="154"/>
      <c r="M1417" s="165"/>
    </row>
    <row r="1418" spans="2:13" s="136" customFormat="1">
      <c r="B1418" s="154"/>
      <c r="M1418" s="165"/>
    </row>
    <row r="1419" spans="2:13" s="136" customFormat="1">
      <c r="B1419" s="154"/>
      <c r="M1419" s="165"/>
    </row>
    <row r="1420" spans="2:13" s="136" customFormat="1">
      <c r="B1420" s="154"/>
      <c r="M1420" s="165"/>
    </row>
    <row r="1421" spans="2:13" s="136" customFormat="1">
      <c r="B1421" s="154"/>
      <c r="M1421" s="165"/>
    </row>
    <row r="1422" spans="2:13" s="136" customFormat="1">
      <c r="B1422" s="154"/>
      <c r="M1422" s="165"/>
    </row>
    <row r="1423" spans="2:13" s="136" customFormat="1">
      <c r="B1423" s="154"/>
      <c r="M1423" s="165"/>
    </row>
    <row r="1424" spans="2:13" s="136" customFormat="1">
      <c r="B1424" s="154"/>
      <c r="M1424" s="165"/>
    </row>
    <row r="1425" spans="2:13" s="136" customFormat="1">
      <c r="B1425" s="154"/>
      <c r="M1425" s="165"/>
    </row>
    <row r="1426" spans="2:13" s="136" customFormat="1">
      <c r="B1426" s="154"/>
      <c r="M1426" s="165"/>
    </row>
    <row r="1427" spans="2:13" s="136" customFormat="1">
      <c r="B1427" s="154"/>
      <c r="M1427" s="165"/>
    </row>
    <row r="1428" spans="2:13" s="136" customFormat="1">
      <c r="B1428" s="154"/>
      <c r="M1428" s="165"/>
    </row>
    <row r="1429" spans="2:13" s="136" customFormat="1">
      <c r="B1429" s="154"/>
      <c r="M1429" s="165"/>
    </row>
    <row r="1430" spans="2:13" s="136" customFormat="1">
      <c r="B1430" s="154"/>
      <c r="M1430" s="165"/>
    </row>
    <row r="1431" spans="2:13" s="136" customFormat="1">
      <c r="B1431" s="154"/>
      <c r="M1431" s="165"/>
    </row>
    <row r="1432" spans="2:13" s="136" customFormat="1">
      <c r="B1432" s="154"/>
      <c r="M1432" s="165"/>
    </row>
    <row r="1433" spans="2:13" s="136" customFormat="1">
      <c r="B1433" s="154"/>
      <c r="M1433" s="165"/>
    </row>
    <row r="1434" spans="2:13" s="136" customFormat="1">
      <c r="B1434" s="154"/>
      <c r="M1434" s="165"/>
    </row>
    <row r="1435" spans="2:13" s="136" customFormat="1">
      <c r="B1435" s="154"/>
      <c r="M1435" s="165"/>
    </row>
    <row r="1436" spans="2:13" s="136" customFormat="1">
      <c r="B1436" s="154"/>
      <c r="M1436" s="165"/>
    </row>
    <row r="1437" spans="2:13" s="136" customFormat="1">
      <c r="B1437" s="154"/>
      <c r="M1437" s="165"/>
    </row>
    <row r="1438" spans="2:13" s="136" customFormat="1">
      <c r="B1438" s="154"/>
      <c r="M1438" s="165"/>
    </row>
    <row r="1439" spans="2:13" s="136" customFormat="1">
      <c r="B1439" s="154"/>
      <c r="M1439" s="165"/>
    </row>
    <row r="1440" spans="2:13" s="136" customFormat="1">
      <c r="B1440" s="154"/>
      <c r="M1440" s="165"/>
    </row>
    <row r="1441" spans="2:13" s="136" customFormat="1">
      <c r="B1441" s="154"/>
      <c r="M1441" s="165"/>
    </row>
    <row r="1442" spans="2:13" s="136" customFormat="1">
      <c r="B1442" s="154"/>
      <c r="M1442" s="165"/>
    </row>
    <row r="1443" spans="2:13" s="136" customFormat="1">
      <c r="B1443" s="154"/>
      <c r="M1443" s="165"/>
    </row>
    <row r="1444" spans="2:13" s="136" customFormat="1">
      <c r="B1444" s="154"/>
      <c r="M1444" s="165"/>
    </row>
    <row r="1445" spans="2:13" s="136" customFormat="1">
      <c r="B1445" s="154"/>
      <c r="M1445" s="165"/>
    </row>
    <row r="1446" spans="2:13" s="136" customFormat="1">
      <c r="B1446" s="154"/>
      <c r="M1446" s="165"/>
    </row>
    <row r="1447" spans="2:13" s="136" customFormat="1">
      <c r="B1447" s="154"/>
      <c r="M1447" s="165"/>
    </row>
    <row r="1448" spans="2:13" s="136" customFormat="1">
      <c r="B1448" s="154"/>
      <c r="M1448" s="165"/>
    </row>
    <row r="1449" spans="2:13" s="136" customFormat="1">
      <c r="B1449" s="154"/>
      <c r="M1449" s="165"/>
    </row>
    <row r="1450" spans="2:13" s="136" customFormat="1">
      <c r="B1450" s="154"/>
      <c r="M1450" s="165"/>
    </row>
    <row r="1451" spans="2:13" s="136" customFormat="1">
      <c r="B1451" s="154"/>
      <c r="M1451" s="165"/>
    </row>
    <row r="1452" spans="2:13" s="136" customFormat="1">
      <c r="B1452" s="154"/>
      <c r="M1452" s="165"/>
    </row>
    <row r="1453" spans="2:13" s="136" customFormat="1">
      <c r="B1453" s="154"/>
      <c r="M1453" s="165"/>
    </row>
    <row r="1454" spans="2:13" s="136" customFormat="1">
      <c r="B1454" s="154"/>
      <c r="M1454" s="165"/>
    </row>
    <row r="1455" spans="2:13" s="136" customFormat="1">
      <c r="B1455" s="154"/>
      <c r="M1455" s="165"/>
    </row>
    <row r="1456" spans="2:13" s="136" customFormat="1">
      <c r="B1456" s="154"/>
      <c r="M1456" s="165"/>
    </row>
    <row r="1457" spans="2:13" s="136" customFormat="1">
      <c r="B1457" s="154"/>
      <c r="M1457" s="165"/>
    </row>
    <row r="1458" spans="2:13" s="136" customFormat="1">
      <c r="B1458" s="154"/>
      <c r="M1458" s="165"/>
    </row>
    <row r="1459" spans="2:13" s="136" customFormat="1">
      <c r="B1459" s="154"/>
      <c r="M1459" s="165"/>
    </row>
    <row r="1460" spans="2:13" s="136" customFormat="1">
      <c r="B1460" s="154"/>
      <c r="M1460" s="165"/>
    </row>
    <row r="1461" spans="2:13" s="136" customFormat="1">
      <c r="B1461" s="154"/>
      <c r="M1461" s="165"/>
    </row>
    <row r="1462" spans="2:13" s="136" customFormat="1">
      <c r="B1462" s="154"/>
      <c r="M1462" s="165"/>
    </row>
    <row r="1463" spans="2:13" s="136" customFormat="1">
      <c r="B1463" s="154"/>
      <c r="M1463" s="165"/>
    </row>
    <row r="1464" spans="2:13" s="136" customFormat="1">
      <c r="B1464" s="154"/>
      <c r="M1464" s="165"/>
    </row>
    <row r="1465" spans="2:13" s="136" customFormat="1">
      <c r="B1465" s="154"/>
      <c r="M1465" s="165"/>
    </row>
    <row r="1466" spans="2:13" s="136" customFormat="1">
      <c r="B1466" s="154"/>
      <c r="M1466" s="165"/>
    </row>
    <row r="1467" spans="2:13" s="136" customFormat="1">
      <c r="B1467" s="154"/>
      <c r="M1467" s="165"/>
    </row>
    <row r="1468" spans="2:13" s="136" customFormat="1">
      <c r="B1468" s="154"/>
      <c r="M1468" s="165"/>
    </row>
    <row r="1469" spans="2:13" s="136" customFormat="1">
      <c r="B1469" s="154"/>
      <c r="M1469" s="165"/>
    </row>
    <row r="1470" spans="2:13" s="136" customFormat="1">
      <c r="B1470" s="154"/>
      <c r="M1470" s="165"/>
    </row>
    <row r="1471" spans="2:13" s="136" customFormat="1">
      <c r="B1471" s="154"/>
      <c r="M1471" s="165"/>
    </row>
    <row r="1472" spans="2:13" s="136" customFormat="1">
      <c r="B1472" s="154"/>
      <c r="M1472" s="165"/>
    </row>
    <row r="1473" spans="2:13" s="136" customFormat="1">
      <c r="B1473" s="154"/>
      <c r="M1473" s="165"/>
    </row>
    <row r="1474" spans="2:13" s="136" customFormat="1">
      <c r="B1474" s="154"/>
      <c r="M1474" s="165"/>
    </row>
    <row r="1475" spans="2:13" s="136" customFormat="1">
      <c r="B1475" s="154"/>
      <c r="M1475" s="165"/>
    </row>
    <row r="1476" spans="2:13" s="136" customFormat="1">
      <c r="B1476" s="154"/>
      <c r="M1476" s="165"/>
    </row>
    <row r="1477" spans="2:13" s="136" customFormat="1">
      <c r="B1477" s="154"/>
      <c r="M1477" s="165"/>
    </row>
    <row r="1478" spans="2:13" s="136" customFormat="1">
      <c r="B1478" s="154"/>
      <c r="M1478" s="165"/>
    </row>
    <row r="1479" spans="2:13" s="136" customFormat="1">
      <c r="B1479" s="154"/>
      <c r="M1479" s="165"/>
    </row>
    <row r="1480" spans="2:13" s="136" customFormat="1">
      <c r="B1480" s="154"/>
      <c r="M1480" s="165"/>
    </row>
    <row r="1481" spans="2:13" s="136" customFormat="1">
      <c r="B1481" s="154"/>
      <c r="M1481" s="165"/>
    </row>
    <row r="1482" spans="2:13" s="136" customFormat="1">
      <c r="B1482" s="154"/>
      <c r="M1482" s="165"/>
    </row>
    <row r="1483" spans="2:13" s="136" customFormat="1">
      <c r="B1483" s="154"/>
      <c r="M1483" s="165"/>
    </row>
    <row r="1484" spans="2:13" s="136" customFormat="1">
      <c r="B1484" s="154"/>
      <c r="M1484" s="165"/>
    </row>
    <row r="1485" spans="2:13" s="136" customFormat="1">
      <c r="B1485" s="154"/>
      <c r="M1485" s="165"/>
    </row>
    <row r="1486" spans="2:13" s="136" customFormat="1">
      <c r="B1486" s="154"/>
      <c r="M1486" s="165"/>
    </row>
    <row r="1487" spans="2:13" s="136" customFormat="1">
      <c r="B1487" s="154"/>
      <c r="M1487" s="165"/>
    </row>
    <row r="1488" spans="2:13" s="136" customFormat="1">
      <c r="B1488" s="154"/>
      <c r="M1488" s="165"/>
    </row>
    <row r="1489" spans="2:13" s="136" customFormat="1">
      <c r="B1489" s="154"/>
      <c r="M1489" s="165"/>
    </row>
    <row r="1490" spans="2:13" s="136" customFormat="1">
      <c r="B1490" s="154"/>
      <c r="M1490" s="165"/>
    </row>
    <row r="1491" spans="2:13" s="136" customFormat="1">
      <c r="B1491" s="154"/>
      <c r="M1491" s="165"/>
    </row>
    <row r="1492" spans="2:13" s="136" customFormat="1">
      <c r="B1492" s="154"/>
      <c r="M1492" s="165"/>
    </row>
    <row r="1493" spans="2:13" s="136" customFormat="1">
      <c r="B1493" s="154"/>
      <c r="M1493" s="165"/>
    </row>
    <row r="1494" spans="2:13" s="136" customFormat="1">
      <c r="B1494" s="154"/>
      <c r="M1494" s="165"/>
    </row>
    <row r="1495" spans="2:13" s="136" customFormat="1">
      <c r="B1495" s="154"/>
      <c r="M1495" s="165"/>
    </row>
    <row r="1496" spans="2:13" s="136" customFormat="1">
      <c r="B1496" s="154"/>
      <c r="M1496" s="165"/>
    </row>
    <row r="1497" spans="2:13" s="136" customFormat="1">
      <c r="B1497" s="154"/>
      <c r="M1497" s="165"/>
    </row>
    <row r="1498" spans="2:13" s="136" customFormat="1">
      <c r="B1498" s="154"/>
      <c r="M1498" s="165"/>
    </row>
    <row r="1499" spans="2:13" s="136" customFormat="1">
      <c r="B1499" s="154"/>
      <c r="M1499" s="165"/>
    </row>
    <row r="1500" spans="2:13" s="136" customFormat="1">
      <c r="B1500" s="154"/>
      <c r="M1500" s="165"/>
    </row>
    <row r="1501" spans="2:13" s="136" customFormat="1">
      <c r="B1501" s="154"/>
      <c r="M1501" s="165"/>
    </row>
    <row r="1502" spans="2:13" s="136" customFormat="1">
      <c r="B1502" s="154"/>
      <c r="M1502" s="165"/>
    </row>
    <row r="1503" spans="2:13" s="136" customFormat="1">
      <c r="B1503" s="154"/>
      <c r="M1503" s="165"/>
    </row>
    <row r="1504" spans="2:13" s="136" customFormat="1">
      <c r="B1504" s="154"/>
      <c r="M1504" s="165"/>
    </row>
    <row r="1505" spans="2:13" s="136" customFormat="1">
      <c r="B1505" s="154"/>
      <c r="M1505" s="165"/>
    </row>
    <row r="1506" spans="2:13" s="136" customFormat="1">
      <c r="B1506" s="154"/>
      <c r="M1506" s="165"/>
    </row>
    <row r="1507" spans="2:13" s="136" customFormat="1">
      <c r="B1507" s="154"/>
      <c r="M1507" s="165"/>
    </row>
    <row r="1508" spans="2:13" s="136" customFormat="1">
      <c r="B1508" s="154"/>
      <c r="M1508" s="165"/>
    </row>
    <row r="1509" spans="2:13" s="136" customFormat="1">
      <c r="B1509" s="154"/>
      <c r="M1509" s="165"/>
    </row>
    <row r="1510" spans="2:13" s="136" customFormat="1">
      <c r="B1510" s="154"/>
      <c r="M1510" s="165"/>
    </row>
    <row r="1511" spans="2:13" s="136" customFormat="1">
      <c r="B1511" s="154"/>
      <c r="M1511" s="165"/>
    </row>
    <row r="1512" spans="2:13" s="136" customFormat="1">
      <c r="B1512" s="154"/>
      <c r="M1512" s="165"/>
    </row>
    <row r="1513" spans="2:13" s="136" customFormat="1">
      <c r="B1513" s="154"/>
      <c r="M1513" s="165"/>
    </row>
    <row r="1514" spans="2:13" s="136" customFormat="1">
      <c r="B1514" s="154"/>
      <c r="M1514" s="165"/>
    </row>
    <row r="1515" spans="2:13" s="136" customFormat="1">
      <c r="B1515" s="154"/>
      <c r="M1515" s="165"/>
    </row>
    <row r="1516" spans="2:13" s="136" customFormat="1">
      <c r="B1516" s="154"/>
      <c r="M1516" s="165"/>
    </row>
    <row r="1517" spans="2:13" s="136" customFormat="1">
      <c r="B1517" s="154"/>
      <c r="M1517" s="165"/>
    </row>
    <row r="1518" spans="2:13" s="136" customFormat="1">
      <c r="B1518" s="154"/>
      <c r="M1518" s="165"/>
    </row>
    <row r="1519" spans="2:13" s="136" customFormat="1">
      <c r="B1519" s="154"/>
      <c r="M1519" s="165"/>
    </row>
    <row r="1520" spans="2:13" s="136" customFormat="1">
      <c r="B1520" s="154"/>
      <c r="M1520" s="165"/>
    </row>
    <row r="1521" spans="2:13" s="136" customFormat="1">
      <c r="B1521" s="154"/>
      <c r="M1521" s="165"/>
    </row>
    <row r="1522" spans="2:13" s="136" customFormat="1">
      <c r="B1522" s="154"/>
      <c r="M1522" s="165"/>
    </row>
    <row r="1523" spans="2:13" s="136" customFormat="1">
      <c r="B1523" s="154"/>
      <c r="M1523" s="165"/>
    </row>
    <row r="1524" spans="2:13" s="136" customFormat="1">
      <c r="B1524" s="154"/>
      <c r="M1524" s="165"/>
    </row>
    <row r="1525" spans="2:13" s="136" customFormat="1">
      <c r="B1525" s="154"/>
      <c r="M1525" s="165"/>
    </row>
    <row r="1526" spans="2:13" s="136" customFormat="1">
      <c r="B1526" s="154"/>
      <c r="M1526" s="165"/>
    </row>
    <row r="1527" spans="2:13" s="136" customFormat="1">
      <c r="B1527" s="154"/>
      <c r="M1527" s="165"/>
    </row>
    <row r="1528" spans="2:13" s="136" customFormat="1">
      <c r="B1528" s="154"/>
      <c r="M1528" s="165"/>
    </row>
    <row r="1529" spans="2:13" s="136" customFormat="1">
      <c r="B1529" s="154"/>
      <c r="M1529" s="165"/>
    </row>
    <row r="1530" spans="2:13" s="136" customFormat="1">
      <c r="B1530" s="154"/>
      <c r="M1530" s="165"/>
    </row>
    <row r="1531" spans="2:13" s="136" customFormat="1">
      <c r="B1531" s="154"/>
      <c r="M1531" s="165"/>
    </row>
    <row r="1532" spans="2:13" s="136" customFormat="1">
      <c r="B1532" s="154"/>
      <c r="M1532" s="165"/>
    </row>
    <row r="1533" spans="2:13" s="136" customFormat="1">
      <c r="B1533" s="154"/>
      <c r="M1533" s="165"/>
    </row>
    <row r="1534" spans="2:13" s="136" customFormat="1">
      <c r="B1534" s="154"/>
      <c r="M1534" s="165"/>
    </row>
    <row r="1535" spans="2:13" s="136" customFormat="1">
      <c r="B1535" s="154"/>
      <c r="M1535" s="165"/>
    </row>
    <row r="1536" spans="2:13" s="136" customFormat="1">
      <c r="B1536" s="154"/>
      <c r="M1536" s="165"/>
    </row>
    <row r="1537" spans="2:13" s="136" customFormat="1">
      <c r="B1537" s="154"/>
      <c r="M1537" s="165"/>
    </row>
    <row r="1538" spans="2:13" s="136" customFormat="1">
      <c r="B1538" s="154"/>
      <c r="M1538" s="165"/>
    </row>
    <row r="1539" spans="2:13" s="136" customFormat="1">
      <c r="B1539" s="154"/>
      <c r="M1539" s="165"/>
    </row>
    <row r="1540" spans="2:13" s="136" customFormat="1">
      <c r="B1540" s="154"/>
      <c r="M1540" s="165"/>
    </row>
    <row r="1541" spans="2:13" s="136" customFormat="1">
      <c r="B1541" s="154"/>
      <c r="M1541" s="165"/>
    </row>
    <row r="1542" spans="2:13" s="136" customFormat="1">
      <c r="B1542" s="154"/>
      <c r="M1542" s="165"/>
    </row>
    <row r="1543" spans="2:13" s="136" customFormat="1">
      <c r="B1543" s="154"/>
      <c r="M1543" s="165"/>
    </row>
    <row r="1544" spans="2:13" s="136" customFormat="1">
      <c r="B1544" s="154"/>
      <c r="M1544" s="165"/>
    </row>
    <row r="1545" spans="2:13" s="136" customFormat="1">
      <c r="B1545" s="154"/>
      <c r="M1545" s="165"/>
    </row>
    <row r="1546" spans="2:13" s="136" customFormat="1">
      <c r="B1546" s="154"/>
      <c r="M1546" s="165"/>
    </row>
    <row r="1547" spans="2:13" s="136" customFormat="1">
      <c r="B1547" s="154"/>
      <c r="M1547" s="165"/>
    </row>
    <row r="1548" spans="2:13" s="136" customFormat="1">
      <c r="B1548" s="154"/>
      <c r="M1548" s="165"/>
    </row>
    <row r="1549" spans="2:13" s="136" customFormat="1">
      <c r="B1549" s="154"/>
      <c r="M1549" s="165"/>
    </row>
    <row r="1550" spans="2:13" s="136" customFormat="1">
      <c r="B1550" s="154"/>
      <c r="M1550" s="165"/>
    </row>
    <row r="1551" spans="2:13" s="136" customFormat="1">
      <c r="B1551" s="154"/>
      <c r="M1551" s="165"/>
    </row>
    <row r="1552" spans="2:13" s="136" customFormat="1">
      <c r="B1552" s="154"/>
      <c r="M1552" s="165"/>
    </row>
    <row r="1553" spans="2:13" s="136" customFormat="1">
      <c r="B1553" s="154"/>
      <c r="M1553" s="165"/>
    </row>
    <row r="1554" spans="2:13" s="136" customFormat="1">
      <c r="B1554" s="154"/>
      <c r="M1554" s="165"/>
    </row>
    <row r="1555" spans="2:13" s="136" customFormat="1">
      <c r="B1555" s="154"/>
      <c r="M1555" s="165"/>
    </row>
    <row r="1556" spans="2:13" s="136" customFormat="1">
      <c r="B1556" s="154"/>
      <c r="M1556" s="165"/>
    </row>
    <row r="1557" spans="2:13" s="136" customFormat="1">
      <c r="B1557" s="154"/>
      <c r="M1557" s="165"/>
    </row>
    <row r="1558" spans="2:13" s="136" customFormat="1">
      <c r="B1558" s="154"/>
      <c r="M1558" s="165"/>
    </row>
    <row r="1559" spans="2:13" s="136" customFormat="1">
      <c r="B1559" s="154"/>
      <c r="M1559" s="165"/>
    </row>
    <row r="1560" spans="2:13" s="136" customFormat="1">
      <c r="B1560" s="154"/>
      <c r="M1560" s="165"/>
    </row>
    <row r="1561" spans="2:13" s="136" customFormat="1">
      <c r="B1561" s="154"/>
      <c r="M1561" s="165"/>
    </row>
    <row r="1562" spans="2:13" s="136" customFormat="1">
      <c r="B1562" s="154"/>
      <c r="M1562" s="165"/>
    </row>
    <row r="1563" spans="2:13" s="136" customFormat="1">
      <c r="B1563" s="154"/>
      <c r="M1563" s="165"/>
    </row>
    <row r="1564" spans="2:13" s="136" customFormat="1">
      <c r="B1564" s="154"/>
      <c r="M1564" s="165"/>
    </row>
    <row r="1565" spans="2:13" s="136" customFormat="1">
      <c r="B1565" s="154"/>
      <c r="M1565" s="165"/>
    </row>
    <row r="1566" spans="2:13" s="136" customFormat="1">
      <c r="B1566" s="154"/>
      <c r="M1566" s="165"/>
    </row>
    <row r="1567" spans="2:13" s="136" customFormat="1">
      <c r="B1567" s="154"/>
      <c r="M1567" s="165"/>
    </row>
    <row r="1568" spans="2:13" s="136" customFormat="1">
      <c r="B1568" s="154"/>
      <c r="M1568" s="165"/>
    </row>
    <row r="1569" spans="2:13" s="136" customFormat="1">
      <c r="B1569" s="154"/>
      <c r="M1569" s="165"/>
    </row>
    <row r="1570" spans="2:13" s="136" customFormat="1">
      <c r="B1570" s="154"/>
      <c r="M1570" s="165"/>
    </row>
    <row r="1571" spans="2:13" s="136" customFormat="1">
      <c r="B1571" s="154"/>
      <c r="M1571" s="165"/>
    </row>
    <row r="1572" spans="2:13" s="136" customFormat="1">
      <c r="B1572" s="154"/>
      <c r="M1572" s="165"/>
    </row>
    <row r="1573" spans="2:13" s="136" customFormat="1">
      <c r="B1573" s="154"/>
      <c r="M1573" s="165"/>
    </row>
    <row r="1574" spans="2:13" s="136" customFormat="1">
      <c r="B1574" s="154"/>
      <c r="M1574" s="165"/>
    </row>
    <row r="1575" spans="2:13" s="136" customFormat="1">
      <c r="B1575" s="154"/>
      <c r="M1575" s="165"/>
    </row>
    <row r="1576" spans="2:13" s="136" customFormat="1">
      <c r="B1576" s="154"/>
      <c r="M1576" s="165"/>
    </row>
    <row r="1577" spans="2:13" s="136" customFormat="1">
      <c r="B1577" s="154"/>
      <c r="M1577" s="165"/>
    </row>
    <row r="1578" spans="2:13" s="136" customFormat="1">
      <c r="B1578" s="154"/>
      <c r="M1578" s="165"/>
    </row>
    <row r="1579" spans="2:13" s="136" customFormat="1">
      <c r="B1579" s="154"/>
      <c r="M1579" s="165"/>
    </row>
    <row r="1580" spans="2:13" s="136" customFormat="1">
      <c r="B1580" s="154"/>
      <c r="M1580" s="165"/>
    </row>
    <row r="1581" spans="2:13" s="136" customFormat="1">
      <c r="B1581" s="154"/>
      <c r="M1581" s="165"/>
    </row>
    <row r="1582" spans="2:13" s="136" customFormat="1">
      <c r="B1582" s="154"/>
      <c r="M1582" s="165"/>
    </row>
    <row r="1583" spans="2:13" s="136" customFormat="1">
      <c r="B1583" s="154"/>
      <c r="M1583" s="165"/>
    </row>
    <row r="1584" spans="2:13" s="136" customFormat="1">
      <c r="B1584" s="154"/>
      <c r="M1584" s="165"/>
    </row>
    <row r="1585" spans="2:13" s="136" customFormat="1">
      <c r="B1585" s="154"/>
      <c r="M1585" s="165"/>
    </row>
    <row r="1586" spans="2:13" s="136" customFormat="1">
      <c r="B1586" s="154"/>
      <c r="M1586" s="165"/>
    </row>
    <row r="1587" spans="2:13" s="136" customFormat="1">
      <c r="B1587" s="154"/>
      <c r="M1587" s="165"/>
    </row>
    <row r="1588" spans="2:13" s="136" customFormat="1">
      <c r="B1588" s="154"/>
      <c r="M1588" s="165"/>
    </row>
    <row r="1589" spans="2:13" s="136" customFormat="1">
      <c r="B1589" s="154"/>
      <c r="M1589" s="165"/>
    </row>
    <row r="1590" spans="2:13" s="136" customFormat="1">
      <c r="B1590" s="154"/>
      <c r="M1590" s="165"/>
    </row>
    <row r="1591" spans="2:13" s="136" customFormat="1">
      <c r="B1591" s="154"/>
      <c r="M1591" s="165"/>
    </row>
    <row r="1592" spans="2:13" s="136" customFormat="1">
      <c r="B1592" s="154"/>
      <c r="M1592" s="165"/>
    </row>
    <row r="1593" spans="2:13" s="136" customFormat="1">
      <c r="B1593" s="154"/>
      <c r="M1593" s="165"/>
    </row>
    <row r="1594" spans="2:13" s="136" customFormat="1">
      <c r="B1594" s="154"/>
      <c r="M1594" s="165"/>
    </row>
    <row r="1595" spans="2:13" s="136" customFormat="1">
      <c r="B1595" s="154"/>
      <c r="M1595" s="165"/>
    </row>
    <row r="1596" spans="2:13" s="136" customFormat="1">
      <c r="B1596" s="154"/>
      <c r="M1596" s="165"/>
    </row>
    <row r="1597" spans="2:13" s="136" customFormat="1">
      <c r="B1597" s="154"/>
      <c r="M1597" s="165"/>
    </row>
    <row r="1598" spans="2:13" s="136" customFormat="1">
      <c r="B1598" s="154"/>
      <c r="M1598" s="165"/>
    </row>
    <row r="1599" spans="2:13" s="136" customFormat="1">
      <c r="B1599" s="154"/>
      <c r="M1599" s="165"/>
    </row>
    <row r="1600" spans="2:13" s="136" customFormat="1">
      <c r="B1600" s="154"/>
      <c r="M1600" s="165"/>
    </row>
    <row r="1601" spans="2:13" s="136" customFormat="1">
      <c r="B1601" s="154"/>
      <c r="M1601" s="165"/>
    </row>
    <row r="1602" spans="2:13" s="136" customFormat="1">
      <c r="B1602" s="154"/>
      <c r="M1602" s="165"/>
    </row>
    <row r="1603" spans="2:13" s="136" customFormat="1">
      <c r="B1603" s="154"/>
      <c r="M1603" s="165"/>
    </row>
    <row r="1604" spans="2:13" s="136" customFormat="1">
      <c r="B1604" s="154"/>
      <c r="M1604" s="165"/>
    </row>
    <row r="1605" spans="2:13" s="136" customFormat="1">
      <c r="B1605" s="154"/>
      <c r="M1605" s="165"/>
    </row>
    <row r="1606" spans="2:13" s="136" customFormat="1">
      <c r="B1606" s="154"/>
      <c r="M1606" s="165"/>
    </row>
    <row r="1607" spans="2:13" s="136" customFormat="1">
      <c r="B1607" s="154"/>
      <c r="M1607" s="165"/>
    </row>
    <row r="1608" spans="2:13" s="136" customFormat="1">
      <c r="B1608" s="154"/>
      <c r="M1608" s="165"/>
    </row>
    <row r="1609" spans="2:13" s="136" customFormat="1">
      <c r="B1609" s="154"/>
      <c r="M1609" s="165"/>
    </row>
    <row r="1610" spans="2:13" s="136" customFormat="1">
      <c r="B1610" s="154"/>
      <c r="M1610" s="165"/>
    </row>
    <row r="1611" spans="2:13" s="136" customFormat="1">
      <c r="B1611" s="154"/>
      <c r="M1611" s="165"/>
    </row>
    <row r="1612" spans="2:13" s="136" customFormat="1">
      <c r="B1612" s="154"/>
      <c r="M1612" s="165"/>
    </row>
    <row r="1613" spans="2:13" s="136" customFormat="1">
      <c r="B1613" s="154"/>
      <c r="M1613" s="165"/>
    </row>
    <row r="1614" spans="2:13" s="136" customFormat="1">
      <c r="B1614" s="154"/>
      <c r="M1614" s="165"/>
    </row>
    <row r="1615" spans="2:13" s="136" customFormat="1">
      <c r="B1615" s="154"/>
      <c r="M1615" s="165"/>
    </row>
    <row r="1616" spans="2:13" s="136" customFormat="1">
      <c r="B1616" s="154"/>
      <c r="M1616" s="165"/>
    </row>
    <row r="1617" spans="2:13" s="136" customFormat="1">
      <c r="B1617" s="154"/>
      <c r="M1617" s="165"/>
    </row>
    <row r="1618" spans="2:13" s="136" customFormat="1">
      <c r="B1618" s="154"/>
      <c r="M1618" s="165"/>
    </row>
    <row r="1619" spans="2:13" s="136" customFormat="1">
      <c r="B1619" s="154"/>
      <c r="M1619" s="165"/>
    </row>
    <row r="1620" spans="2:13" s="136" customFormat="1">
      <c r="B1620" s="154"/>
      <c r="M1620" s="165"/>
    </row>
    <row r="1621" spans="2:13" s="136" customFormat="1">
      <c r="B1621" s="154"/>
      <c r="M1621" s="165"/>
    </row>
    <row r="1622" spans="2:13" s="136" customFormat="1">
      <c r="B1622" s="154"/>
      <c r="M1622" s="165"/>
    </row>
    <row r="1623" spans="2:13" s="136" customFormat="1">
      <c r="B1623" s="154"/>
      <c r="M1623" s="165"/>
    </row>
    <row r="1624" spans="2:13" s="136" customFormat="1">
      <c r="B1624" s="154"/>
      <c r="M1624" s="165"/>
    </row>
    <row r="1625" spans="2:13" s="136" customFormat="1">
      <c r="B1625" s="154"/>
      <c r="M1625" s="165"/>
    </row>
    <row r="1626" spans="2:13" s="136" customFormat="1">
      <c r="B1626" s="154"/>
      <c r="M1626" s="165"/>
    </row>
    <row r="1627" spans="2:13" s="136" customFormat="1">
      <c r="B1627" s="154"/>
      <c r="M1627" s="165"/>
    </row>
    <row r="1628" spans="2:13" s="136" customFormat="1">
      <c r="B1628" s="154"/>
      <c r="M1628" s="165"/>
    </row>
    <row r="1629" spans="2:13" s="136" customFormat="1">
      <c r="B1629" s="154"/>
      <c r="M1629" s="165"/>
    </row>
    <row r="1630" spans="2:13" s="136" customFormat="1">
      <c r="B1630" s="154"/>
      <c r="M1630" s="165"/>
    </row>
    <row r="1631" spans="2:13" s="136" customFormat="1">
      <c r="B1631" s="154"/>
      <c r="M1631" s="165"/>
    </row>
    <row r="1632" spans="2:13" s="136" customFormat="1">
      <c r="B1632" s="154"/>
      <c r="M1632" s="165"/>
    </row>
    <row r="1633" spans="2:13" s="136" customFormat="1">
      <c r="B1633" s="154"/>
      <c r="M1633" s="165"/>
    </row>
    <row r="1634" spans="2:13" s="136" customFormat="1">
      <c r="B1634" s="154"/>
      <c r="M1634" s="165"/>
    </row>
    <row r="1635" spans="2:13" s="136" customFormat="1">
      <c r="B1635" s="154"/>
      <c r="M1635" s="165"/>
    </row>
    <row r="1636" spans="2:13" s="136" customFormat="1">
      <c r="B1636" s="154"/>
      <c r="M1636" s="165"/>
    </row>
    <row r="1637" spans="2:13" s="136" customFormat="1">
      <c r="B1637" s="154"/>
      <c r="M1637" s="165"/>
    </row>
    <row r="1638" spans="2:13" s="136" customFormat="1">
      <c r="B1638" s="154"/>
      <c r="M1638" s="165"/>
    </row>
    <row r="1639" spans="2:13" s="136" customFormat="1">
      <c r="B1639" s="154"/>
      <c r="M1639" s="165"/>
    </row>
    <row r="1640" spans="2:13" s="136" customFormat="1">
      <c r="B1640" s="154"/>
      <c r="M1640" s="165"/>
    </row>
    <row r="1641" spans="2:13" s="136" customFormat="1">
      <c r="B1641" s="154"/>
      <c r="M1641" s="165"/>
    </row>
    <row r="1642" spans="2:13" s="136" customFormat="1">
      <c r="B1642" s="154"/>
      <c r="M1642" s="165"/>
    </row>
    <row r="1643" spans="2:13" s="136" customFormat="1">
      <c r="B1643" s="154"/>
      <c r="M1643" s="165"/>
    </row>
    <row r="1644" spans="2:13" s="136" customFormat="1">
      <c r="B1644" s="154"/>
      <c r="M1644" s="165"/>
    </row>
    <row r="1645" spans="2:13" s="136" customFormat="1">
      <c r="B1645" s="154"/>
      <c r="M1645" s="165"/>
    </row>
    <row r="1646" spans="2:13" s="136" customFormat="1">
      <c r="B1646" s="154"/>
      <c r="M1646" s="165"/>
    </row>
    <row r="1647" spans="2:13" s="136" customFormat="1">
      <c r="B1647" s="154"/>
      <c r="M1647" s="165"/>
    </row>
    <row r="1648" spans="2:13" s="136" customFormat="1">
      <c r="B1648" s="154"/>
      <c r="M1648" s="165"/>
    </row>
    <row r="1649" spans="2:13" s="136" customFormat="1">
      <c r="B1649" s="154"/>
      <c r="M1649" s="165"/>
    </row>
    <row r="1650" spans="2:13" s="136" customFormat="1">
      <c r="B1650" s="154"/>
      <c r="M1650" s="165"/>
    </row>
    <row r="1651" spans="2:13" s="136" customFormat="1">
      <c r="B1651" s="154"/>
      <c r="M1651" s="165"/>
    </row>
    <row r="1652" spans="2:13" s="136" customFormat="1">
      <c r="B1652" s="154"/>
      <c r="M1652" s="165"/>
    </row>
    <row r="1653" spans="2:13" s="136" customFormat="1">
      <c r="B1653" s="154"/>
      <c r="M1653" s="165"/>
    </row>
    <row r="1654" spans="2:13" s="136" customFormat="1">
      <c r="B1654" s="154"/>
      <c r="M1654" s="165"/>
    </row>
    <row r="1655" spans="2:13" s="136" customFormat="1">
      <c r="B1655" s="154"/>
      <c r="M1655" s="165"/>
    </row>
    <row r="1656" spans="2:13" s="136" customFormat="1">
      <c r="B1656" s="154"/>
      <c r="M1656" s="165"/>
    </row>
    <row r="1657" spans="2:13" s="136" customFormat="1">
      <c r="B1657" s="154"/>
      <c r="M1657" s="165"/>
    </row>
    <row r="1658" spans="2:13" s="136" customFormat="1">
      <c r="B1658" s="154"/>
      <c r="M1658" s="165"/>
    </row>
    <row r="1659" spans="2:13" s="136" customFormat="1">
      <c r="B1659" s="154"/>
      <c r="M1659" s="165"/>
    </row>
    <row r="1660" spans="2:13" s="136" customFormat="1">
      <c r="B1660" s="154"/>
      <c r="M1660" s="165"/>
    </row>
    <row r="1661" spans="2:13" s="136" customFormat="1">
      <c r="B1661" s="154"/>
      <c r="M1661" s="165"/>
    </row>
    <row r="1662" spans="2:13" s="136" customFormat="1">
      <c r="B1662" s="154"/>
      <c r="M1662" s="165"/>
    </row>
    <row r="1663" spans="2:13" s="136" customFormat="1">
      <c r="B1663" s="154"/>
      <c r="M1663" s="165"/>
    </row>
    <row r="1664" spans="2:13" s="136" customFormat="1">
      <c r="B1664" s="154"/>
      <c r="M1664" s="165"/>
    </row>
    <row r="1665" spans="2:13" s="136" customFormat="1">
      <c r="B1665" s="154"/>
      <c r="M1665" s="165"/>
    </row>
    <row r="1666" spans="2:13" s="136" customFormat="1">
      <c r="B1666" s="154"/>
      <c r="M1666" s="165"/>
    </row>
    <row r="1667" spans="2:13" s="136" customFormat="1">
      <c r="B1667" s="154"/>
      <c r="M1667" s="165"/>
    </row>
    <row r="1668" spans="2:13" s="136" customFormat="1">
      <c r="B1668" s="154"/>
      <c r="M1668" s="165"/>
    </row>
    <row r="1669" spans="2:13" s="136" customFormat="1">
      <c r="B1669" s="154"/>
      <c r="M1669" s="165"/>
    </row>
    <row r="1670" spans="2:13" s="136" customFormat="1">
      <c r="B1670" s="154"/>
      <c r="M1670" s="165"/>
    </row>
    <row r="1671" spans="2:13" s="136" customFormat="1">
      <c r="B1671" s="154"/>
      <c r="M1671" s="165"/>
    </row>
    <row r="1672" spans="2:13" s="136" customFormat="1">
      <c r="B1672" s="154"/>
      <c r="M1672" s="165"/>
    </row>
    <row r="1673" spans="2:13" s="136" customFormat="1">
      <c r="B1673" s="154"/>
      <c r="M1673" s="165"/>
    </row>
    <row r="1674" spans="2:13" s="136" customFormat="1">
      <c r="B1674" s="154"/>
      <c r="M1674" s="165"/>
    </row>
    <row r="1675" spans="2:13" s="136" customFormat="1">
      <c r="B1675" s="154"/>
      <c r="M1675" s="165"/>
    </row>
    <row r="1676" spans="2:13" s="136" customFormat="1">
      <c r="B1676" s="154"/>
      <c r="M1676" s="165"/>
    </row>
    <row r="1677" spans="2:13" s="136" customFormat="1">
      <c r="B1677" s="154"/>
      <c r="M1677" s="165"/>
    </row>
    <row r="1678" spans="2:13" s="136" customFormat="1">
      <c r="B1678" s="154"/>
      <c r="M1678" s="165"/>
    </row>
    <row r="1679" spans="2:13" s="136" customFormat="1">
      <c r="B1679" s="154"/>
      <c r="M1679" s="165"/>
    </row>
    <row r="1680" spans="2:13" s="136" customFormat="1">
      <c r="B1680" s="154"/>
      <c r="M1680" s="165"/>
    </row>
    <row r="1681" spans="2:13" s="136" customFormat="1">
      <c r="B1681" s="154"/>
      <c r="M1681" s="165"/>
    </row>
    <row r="1682" spans="2:13" s="136" customFormat="1">
      <c r="B1682" s="154"/>
      <c r="M1682" s="165"/>
    </row>
    <row r="1683" spans="2:13" s="136" customFormat="1">
      <c r="B1683" s="154"/>
      <c r="M1683" s="165"/>
    </row>
    <row r="1684" spans="2:13" s="136" customFormat="1">
      <c r="B1684" s="154"/>
      <c r="M1684" s="165"/>
    </row>
    <row r="1685" spans="2:13" s="136" customFormat="1">
      <c r="B1685" s="154"/>
      <c r="M1685" s="165"/>
    </row>
    <row r="1686" spans="2:13" s="136" customFormat="1">
      <c r="B1686" s="154"/>
      <c r="M1686" s="165"/>
    </row>
    <row r="1687" spans="2:13" s="136" customFormat="1">
      <c r="B1687" s="154"/>
      <c r="M1687" s="165"/>
    </row>
    <row r="1688" spans="2:13" s="136" customFormat="1">
      <c r="B1688" s="154"/>
      <c r="M1688" s="165"/>
    </row>
    <row r="1689" spans="2:13" s="136" customFormat="1">
      <c r="B1689" s="154"/>
      <c r="M1689" s="165"/>
    </row>
    <row r="1690" spans="2:13" s="136" customFormat="1">
      <c r="B1690" s="154"/>
      <c r="M1690" s="165"/>
    </row>
    <row r="1691" spans="2:13" s="136" customFormat="1">
      <c r="B1691" s="154"/>
      <c r="M1691" s="165"/>
    </row>
    <row r="1692" spans="2:13" s="136" customFormat="1">
      <c r="B1692" s="154"/>
      <c r="M1692" s="165"/>
    </row>
    <row r="1693" spans="2:13" s="136" customFormat="1">
      <c r="B1693" s="154"/>
      <c r="M1693" s="165"/>
    </row>
    <row r="1694" spans="2:13" s="136" customFormat="1">
      <c r="B1694" s="154"/>
      <c r="M1694" s="165"/>
    </row>
    <row r="1695" spans="2:13" s="136" customFormat="1">
      <c r="B1695" s="154"/>
      <c r="M1695" s="165"/>
    </row>
    <row r="1696" spans="2:13" s="136" customFormat="1">
      <c r="B1696" s="154"/>
      <c r="M1696" s="165"/>
    </row>
    <row r="1697" spans="2:13" s="136" customFormat="1">
      <c r="B1697" s="154"/>
      <c r="M1697" s="165"/>
    </row>
    <row r="1698" spans="2:13" s="136" customFormat="1">
      <c r="B1698" s="154"/>
      <c r="M1698" s="165"/>
    </row>
    <row r="1699" spans="2:13" s="136" customFormat="1">
      <c r="B1699" s="154"/>
      <c r="M1699" s="165"/>
    </row>
    <row r="1700" spans="2:13" s="136" customFormat="1">
      <c r="B1700" s="154"/>
      <c r="M1700" s="165"/>
    </row>
    <row r="1701" spans="2:13" s="136" customFormat="1">
      <c r="B1701" s="154"/>
      <c r="M1701" s="165"/>
    </row>
    <row r="1702" spans="2:13" s="136" customFormat="1">
      <c r="B1702" s="154"/>
      <c r="M1702" s="165"/>
    </row>
    <row r="1703" spans="2:13" s="136" customFormat="1">
      <c r="B1703" s="154"/>
      <c r="M1703" s="165"/>
    </row>
    <row r="1704" spans="2:13" s="136" customFormat="1">
      <c r="B1704" s="154"/>
      <c r="M1704" s="165"/>
    </row>
    <row r="1705" spans="2:13" s="136" customFormat="1">
      <c r="B1705" s="154"/>
      <c r="M1705" s="165"/>
    </row>
    <row r="1706" spans="2:13" s="136" customFormat="1">
      <c r="B1706" s="154"/>
      <c r="M1706" s="165"/>
    </row>
    <row r="1707" spans="2:13" s="136" customFormat="1">
      <c r="B1707" s="154"/>
      <c r="M1707" s="165"/>
    </row>
    <row r="1708" spans="2:13" s="136" customFormat="1">
      <c r="B1708" s="154"/>
      <c r="M1708" s="165"/>
    </row>
    <row r="1709" spans="2:13" s="136" customFormat="1">
      <c r="B1709" s="154"/>
      <c r="M1709" s="165"/>
    </row>
    <row r="1710" spans="2:13" s="136" customFormat="1">
      <c r="B1710" s="154"/>
      <c r="M1710" s="165"/>
    </row>
    <row r="1711" spans="2:13" s="136" customFormat="1">
      <c r="B1711" s="154"/>
      <c r="M1711" s="165"/>
    </row>
    <row r="1712" spans="2:13" s="136" customFormat="1">
      <c r="B1712" s="154"/>
      <c r="M1712" s="165"/>
    </row>
    <row r="1713" spans="2:13" s="136" customFormat="1">
      <c r="B1713" s="154"/>
      <c r="M1713" s="165"/>
    </row>
    <row r="1714" spans="2:13" s="136" customFormat="1">
      <c r="B1714" s="154"/>
      <c r="M1714" s="165"/>
    </row>
    <row r="1715" spans="2:13" s="136" customFormat="1">
      <c r="B1715" s="154"/>
      <c r="M1715" s="165"/>
    </row>
    <row r="1716" spans="2:13" s="136" customFormat="1">
      <c r="B1716" s="154"/>
      <c r="M1716" s="165"/>
    </row>
    <row r="1717" spans="2:13" s="136" customFormat="1">
      <c r="B1717" s="154"/>
      <c r="M1717" s="165"/>
    </row>
    <row r="1718" spans="2:13" s="136" customFormat="1">
      <c r="B1718" s="154"/>
      <c r="M1718" s="165"/>
    </row>
    <row r="1719" spans="2:13" s="136" customFormat="1">
      <c r="B1719" s="154"/>
      <c r="M1719" s="165"/>
    </row>
    <row r="1720" spans="2:13" s="136" customFormat="1">
      <c r="B1720" s="154"/>
      <c r="M1720" s="165"/>
    </row>
    <row r="1721" spans="2:13" s="136" customFormat="1">
      <c r="B1721" s="154"/>
      <c r="M1721" s="165"/>
    </row>
    <row r="1722" spans="2:13" s="136" customFormat="1">
      <c r="B1722" s="154"/>
      <c r="M1722" s="165"/>
    </row>
    <row r="1723" spans="2:13" s="136" customFormat="1">
      <c r="B1723" s="154"/>
      <c r="M1723" s="165"/>
    </row>
    <row r="1724" spans="2:13" s="136" customFormat="1">
      <c r="B1724" s="154"/>
      <c r="M1724" s="165"/>
    </row>
    <row r="1725" spans="2:13" s="136" customFormat="1">
      <c r="B1725" s="154"/>
      <c r="M1725" s="165"/>
    </row>
    <row r="1726" spans="2:13" s="136" customFormat="1">
      <c r="B1726" s="154"/>
      <c r="M1726" s="165"/>
    </row>
    <row r="1727" spans="2:13" s="136" customFormat="1">
      <c r="B1727" s="154"/>
      <c r="M1727" s="165"/>
    </row>
    <row r="1728" spans="2:13" s="136" customFormat="1">
      <c r="B1728" s="154"/>
      <c r="M1728" s="165"/>
    </row>
    <row r="1729" spans="2:13" s="136" customFormat="1">
      <c r="B1729" s="154"/>
      <c r="M1729" s="165"/>
    </row>
    <row r="1730" spans="2:13" s="136" customFormat="1">
      <c r="B1730" s="154"/>
      <c r="M1730" s="165"/>
    </row>
    <row r="1731" spans="2:13" s="136" customFormat="1">
      <c r="B1731" s="154"/>
      <c r="M1731" s="165"/>
    </row>
    <row r="1732" spans="2:13" s="136" customFormat="1">
      <c r="B1732" s="154"/>
      <c r="M1732" s="165"/>
    </row>
    <row r="1733" spans="2:13" s="136" customFormat="1">
      <c r="B1733" s="154"/>
      <c r="M1733" s="165"/>
    </row>
    <row r="1734" spans="2:13" s="136" customFormat="1">
      <c r="B1734" s="154"/>
      <c r="M1734" s="165"/>
    </row>
    <row r="1735" spans="2:13" s="136" customFormat="1">
      <c r="B1735" s="154"/>
      <c r="M1735" s="165"/>
    </row>
    <row r="1736" spans="2:13" s="136" customFormat="1">
      <c r="B1736" s="154"/>
      <c r="M1736" s="165"/>
    </row>
    <row r="1737" spans="2:13" s="136" customFormat="1">
      <c r="B1737" s="154"/>
      <c r="M1737" s="165"/>
    </row>
    <row r="1738" spans="2:13" s="136" customFormat="1">
      <c r="B1738" s="154"/>
      <c r="M1738" s="165"/>
    </row>
    <row r="1739" spans="2:13" s="136" customFormat="1">
      <c r="B1739" s="154"/>
      <c r="M1739" s="165"/>
    </row>
    <row r="1740" spans="2:13" s="136" customFormat="1">
      <c r="B1740" s="154"/>
      <c r="M1740" s="165"/>
    </row>
    <row r="1741" spans="2:13" s="136" customFormat="1">
      <c r="B1741" s="154"/>
      <c r="M1741" s="165"/>
    </row>
    <row r="1742" spans="2:13" s="136" customFormat="1">
      <c r="B1742" s="154"/>
      <c r="M1742" s="165"/>
    </row>
    <row r="1743" spans="2:13" s="136" customFormat="1">
      <c r="B1743" s="154"/>
      <c r="M1743" s="165"/>
    </row>
    <row r="1744" spans="2:13" s="136" customFormat="1">
      <c r="B1744" s="154"/>
      <c r="M1744" s="165"/>
    </row>
    <row r="1745" spans="2:13" s="136" customFormat="1">
      <c r="B1745" s="154"/>
      <c r="M1745" s="165"/>
    </row>
    <row r="1746" spans="2:13" s="136" customFormat="1">
      <c r="B1746" s="154"/>
      <c r="M1746" s="165"/>
    </row>
    <row r="1747" spans="2:13" s="136" customFormat="1">
      <c r="B1747" s="154"/>
      <c r="M1747" s="165"/>
    </row>
    <row r="1748" spans="2:13" s="136" customFormat="1">
      <c r="B1748" s="154"/>
      <c r="M1748" s="165"/>
    </row>
    <row r="1749" spans="2:13" s="136" customFormat="1">
      <c r="B1749" s="154"/>
      <c r="M1749" s="165"/>
    </row>
    <row r="1750" spans="2:13" s="136" customFormat="1">
      <c r="B1750" s="154"/>
      <c r="M1750" s="165"/>
    </row>
    <row r="1751" spans="2:13" s="136" customFormat="1">
      <c r="B1751" s="154"/>
      <c r="M1751" s="165"/>
    </row>
    <row r="1752" spans="2:13" s="136" customFormat="1">
      <c r="B1752" s="154"/>
      <c r="M1752" s="165"/>
    </row>
    <row r="1753" spans="2:13" s="136" customFormat="1">
      <c r="B1753" s="154"/>
      <c r="M1753" s="165"/>
    </row>
    <row r="1754" spans="2:13" s="136" customFormat="1">
      <c r="B1754" s="154"/>
      <c r="M1754" s="165"/>
    </row>
    <row r="1755" spans="2:13" s="136" customFormat="1">
      <c r="B1755" s="154"/>
      <c r="M1755" s="165"/>
    </row>
    <row r="1756" spans="2:13" s="136" customFormat="1">
      <c r="B1756" s="154"/>
      <c r="M1756" s="165"/>
    </row>
    <row r="1757" spans="2:13" s="136" customFormat="1">
      <c r="B1757" s="154"/>
      <c r="M1757" s="165"/>
    </row>
    <row r="1758" spans="2:13" s="136" customFormat="1">
      <c r="B1758" s="154"/>
      <c r="M1758" s="165"/>
    </row>
    <row r="1759" spans="2:13" s="136" customFormat="1">
      <c r="B1759" s="154"/>
      <c r="M1759" s="165"/>
    </row>
    <row r="1760" spans="2:13" s="136" customFormat="1">
      <c r="B1760" s="154"/>
      <c r="M1760" s="165"/>
    </row>
    <row r="1761" spans="2:13" s="136" customFormat="1">
      <c r="B1761" s="154"/>
      <c r="M1761" s="165"/>
    </row>
    <row r="1762" spans="2:13" s="136" customFormat="1">
      <c r="B1762" s="154"/>
      <c r="M1762" s="165"/>
    </row>
    <row r="1763" spans="2:13" s="136" customFormat="1">
      <c r="B1763" s="154"/>
      <c r="M1763" s="165"/>
    </row>
    <row r="1764" spans="2:13" s="136" customFormat="1">
      <c r="B1764" s="154"/>
      <c r="M1764" s="165"/>
    </row>
    <row r="1765" spans="2:13" s="136" customFormat="1">
      <c r="B1765" s="154"/>
      <c r="M1765" s="165"/>
    </row>
    <row r="1766" spans="2:13" s="136" customFormat="1">
      <c r="B1766" s="154"/>
      <c r="M1766" s="165"/>
    </row>
    <row r="1767" spans="2:13" s="136" customFormat="1">
      <c r="B1767" s="154"/>
      <c r="M1767" s="165"/>
    </row>
    <row r="1768" spans="2:13" s="136" customFormat="1">
      <c r="B1768" s="154"/>
      <c r="M1768" s="165"/>
    </row>
    <row r="1769" spans="2:13" s="136" customFormat="1">
      <c r="B1769" s="154"/>
      <c r="M1769" s="165"/>
    </row>
    <row r="1770" spans="2:13" s="136" customFormat="1">
      <c r="B1770" s="154"/>
      <c r="M1770" s="165"/>
    </row>
    <row r="1771" spans="2:13" s="136" customFormat="1">
      <c r="B1771" s="154"/>
      <c r="M1771" s="165"/>
    </row>
    <row r="1772" spans="2:13" s="136" customFormat="1">
      <c r="B1772" s="154"/>
      <c r="M1772" s="165"/>
    </row>
    <row r="1773" spans="2:13" s="136" customFormat="1">
      <c r="B1773" s="154"/>
      <c r="M1773" s="165"/>
    </row>
    <row r="1774" spans="2:13" s="136" customFormat="1">
      <c r="B1774" s="154"/>
      <c r="M1774" s="165"/>
    </row>
    <row r="1775" spans="2:13" s="136" customFormat="1">
      <c r="B1775" s="154"/>
      <c r="M1775" s="165"/>
    </row>
    <row r="1776" spans="2:13" s="136" customFormat="1">
      <c r="B1776" s="154"/>
      <c r="M1776" s="165"/>
    </row>
    <row r="1777" spans="2:13" s="136" customFormat="1">
      <c r="B1777" s="154"/>
      <c r="M1777" s="165"/>
    </row>
    <row r="1778" spans="2:13" s="136" customFormat="1">
      <c r="B1778" s="154"/>
      <c r="M1778" s="165"/>
    </row>
    <row r="1779" spans="2:13" s="136" customFormat="1">
      <c r="B1779" s="154"/>
      <c r="M1779" s="165"/>
    </row>
    <row r="1780" spans="2:13" s="136" customFormat="1">
      <c r="B1780" s="154"/>
      <c r="M1780" s="165"/>
    </row>
    <row r="1781" spans="2:13" s="136" customFormat="1">
      <c r="B1781" s="154"/>
      <c r="M1781" s="165"/>
    </row>
    <row r="1782" spans="2:13" s="136" customFormat="1">
      <c r="B1782" s="154"/>
      <c r="M1782" s="165"/>
    </row>
    <row r="1783" spans="2:13" s="136" customFormat="1">
      <c r="B1783" s="154"/>
      <c r="M1783" s="165"/>
    </row>
    <row r="1784" spans="2:13" s="136" customFormat="1">
      <c r="B1784" s="154"/>
      <c r="M1784" s="165"/>
    </row>
    <row r="1785" spans="2:13" s="136" customFormat="1">
      <c r="B1785" s="154"/>
      <c r="M1785" s="165"/>
    </row>
    <row r="1786" spans="2:13" s="136" customFormat="1">
      <c r="B1786" s="154"/>
      <c r="M1786" s="165"/>
    </row>
    <row r="1787" spans="2:13" s="136" customFormat="1">
      <c r="B1787" s="154"/>
      <c r="M1787" s="165"/>
    </row>
    <row r="1788" spans="2:13" s="136" customFormat="1">
      <c r="B1788" s="154"/>
      <c r="M1788" s="165"/>
    </row>
    <row r="1789" spans="2:13" s="136" customFormat="1">
      <c r="B1789" s="154"/>
      <c r="M1789" s="165"/>
    </row>
    <row r="1790" spans="2:13" s="136" customFormat="1">
      <c r="B1790" s="154"/>
      <c r="M1790" s="165"/>
    </row>
    <row r="1791" spans="2:13" s="136" customFormat="1">
      <c r="B1791" s="154"/>
      <c r="M1791" s="165"/>
    </row>
    <row r="1792" spans="2:13" s="136" customFormat="1">
      <c r="B1792" s="154"/>
      <c r="M1792" s="165"/>
    </row>
    <row r="1793" spans="2:13" s="136" customFormat="1">
      <c r="B1793" s="154"/>
      <c r="M1793" s="165"/>
    </row>
    <row r="1794" spans="2:13" s="136" customFormat="1">
      <c r="B1794" s="154"/>
      <c r="M1794" s="165"/>
    </row>
    <row r="1795" spans="2:13" s="136" customFormat="1">
      <c r="B1795" s="154"/>
      <c r="M1795" s="165"/>
    </row>
    <row r="1796" spans="2:13" s="136" customFormat="1">
      <c r="B1796" s="154"/>
      <c r="M1796" s="165"/>
    </row>
    <row r="1797" spans="2:13" s="136" customFormat="1">
      <c r="B1797" s="154"/>
      <c r="M1797" s="165"/>
    </row>
    <row r="1798" spans="2:13" s="136" customFormat="1">
      <c r="B1798" s="154"/>
      <c r="M1798" s="165"/>
    </row>
    <row r="1799" spans="2:13" s="136" customFormat="1">
      <c r="B1799" s="154"/>
      <c r="M1799" s="165"/>
    </row>
    <row r="1800" spans="2:13" s="136" customFormat="1">
      <c r="B1800" s="154"/>
      <c r="M1800" s="165"/>
    </row>
    <row r="1801" spans="2:13" s="136" customFormat="1">
      <c r="B1801" s="154"/>
      <c r="M1801" s="165"/>
    </row>
    <row r="1802" spans="2:13" s="136" customFormat="1">
      <c r="B1802" s="154"/>
      <c r="M1802" s="165"/>
    </row>
    <row r="1803" spans="2:13" s="136" customFormat="1">
      <c r="B1803" s="154"/>
      <c r="M1803" s="165"/>
    </row>
    <row r="1804" spans="2:13" s="136" customFormat="1">
      <c r="B1804" s="154"/>
      <c r="M1804" s="165"/>
    </row>
    <row r="1805" spans="2:13" s="136" customFormat="1">
      <c r="B1805" s="154"/>
      <c r="M1805" s="165"/>
    </row>
    <row r="1806" spans="2:13" s="136" customFormat="1">
      <c r="B1806" s="154"/>
      <c r="M1806" s="165"/>
    </row>
    <row r="1807" spans="2:13" s="136" customFormat="1">
      <c r="B1807" s="154"/>
      <c r="M1807" s="165"/>
    </row>
    <row r="1808" spans="2:13" s="136" customFormat="1">
      <c r="B1808" s="154"/>
      <c r="M1808" s="165"/>
    </row>
    <row r="1809" spans="2:13" s="136" customFormat="1">
      <c r="B1809" s="154"/>
      <c r="M1809" s="165"/>
    </row>
    <row r="1810" spans="2:13" s="136" customFormat="1">
      <c r="B1810" s="154"/>
      <c r="M1810" s="165"/>
    </row>
    <row r="1811" spans="2:13" s="136" customFormat="1">
      <c r="B1811" s="154"/>
      <c r="M1811" s="165"/>
    </row>
    <row r="1812" spans="2:13" s="136" customFormat="1">
      <c r="B1812" s="154"/>
      <c r="M1812" s="165"/>
    </row>
    <row r="1813" spans="2:13" s="136" customFormat="1">
      <c r="B1813" s="154"/>
      <c r="M1813" s="165"/>
    </row>
    <row r="1814" spans="2:13" s="136" customFormat="1">
      <c r="B1814" s="154"/>
      <c r="M1814" s="165"/>
    </row>
    <row r="1815" spans="2:13" s="136" customFormat="1">
      <c r="B1815" s="154"/>
      <c r="M1815" s="165"/>
    </row>
    <row r="1816" spans="2:13" s="136" customFormat="1">
      <c r="B1816" s="154"/>
      <c r="M1816" s="165"/>
    </row>
    <row r="1817" spans="2:13" s="136" customFormat="1">
      <c r="B1817" s="154"/>
      <c r="M1817" s="165"/>
    </row>
    <row r="1818" spans="2:13" s="136" customFormat="1">
      <c r="B1818" s="154"/>
      <c r="M1818" s="165"/>
    </row>
    <row r="1819" spans="2:13" s="136" customFormat="1">
      <c r="B1819" s="154"/>
      <c r="M1819" s="165"/>
    </row>
    <row r="1820" spans="2:13" s="136" customFormat="1">
      <c r="B1820" s="154"/>
      <c r="M1820" s="165"/>
    </row>
    <row r="1821" spans="2:13" s="136" customFormat="1">
      <c r="B1821" s="154"/>
      <c r="M1821" s="165"/>
    </row>
    <row r="1822" spans="2:13" s="136" customFormat="1">
      <c r="B1822" s="154"/>
      <c r="M1822" s="165"/>
    </row>
    <row r="1823" spans="2:13" s="136" customFormat="1">
      <c r="B1823" s="154"/>
      <c r="M1823" s="165"/>
    </row>
    <row r="1824" spans="2:13" s="136" customFormat="1">
      <c r="B1824" s="154"/>
      <c r="M1824" s="165"/>
    </row>
    <row r="1825" spans="2:13" s="136" customFormat="1">
      <c r="B1825" s="154"/>
      <c r="M1825" s="165"/>
    </row>
    <row r="1826" spans="2:13" s="136" customFormat="1">
      <c r="B1826" s="154"/>
      <c r="M1826" s="165"/>
    </row>
    <row r="1827" spans="2:13" s="136" customFormat="1">
      <c r="B1827" s="154"/>
      <c r="M1827" s="165"/>
    </row>
    <row r="1828" spans="2:13" s="136" customFormat="1">
      <c r="B1828" s="154"/>
      <c r="M1828" s="165"/>
    </row>
    <row r="1829" spans="2:13" s="136" customFormat="1">
      <c r="B1829" s="154"/>
      <c r="M1829" s="165"/>
    </row>
    <row r="1830" spans="2:13" s="136" customFormat="1">
      <c r="B1830" s="154"/>
      <c r="M1830" s="165"/>
    </row>
    <row r="1831" spans="2:13" s="136" customFormat="1">
      <c r="B1831" s="154"/>
      <c r="M1831" s="165"/>
    </row>
    <row r="1832" spans="2:13" s="136" customFormat="1">
      <c r="B1832" s="154"/>
      <c r="M1832" s="165"/>
    </row>
    <row r="1833" spans="2:13" s="136" customFormat="1">
      <c r="B1833" s="154"/>
      <c r="M1833" s="165"/>
    </row>
    <row r="1834" spans="2:13" s="136" customFormat="1">
      <c r="B1834" s="154"/>
      <c r="M1834" s="165"/>
    </row>
    <row r="1835" spans="2:13" s="136" customFormat="1">
      <c r="B1835" s="154"/>
      <c r="M1835" s="165"/>
    </row>
    <row r="1836" spans="2:13" s="136" customFormat="1">
      <c r="B1836" s="154"/>
      <c r="M1836" s="165"/>
    </row>
    <row r="1837" spans="2:13" s="136" customFormat="1">
      <c r="B1837" s="154"/>
      <c r="M1837" s="165"/>
    </row>
    <row r="1838" spans="2:13" s="136" customFormat="1">
      <c r="B1838" s="154"/>
      <c r="M1838" s="165"/>
    </row>
    <row r="1839" spans="2:13" s="136" customFormat="1">
      <c r="B1839" s="154"/>
      <c r="M1839" s="165"/>
    </row>
    <row r="1840" spans="2:13" s="136" customFormat="1">
      <c r="B1840" s="154"/>
      <c r="M1840" s="165"/>
    </row>
    <row r="1841" spans="2:13" s="136" customFormat="1">
      <c r="B1841" s="154"/>
      <c r="M1841" s="165"/>
    </row>
    <row r="1842" spans="2:13" s="136" customFormat="1">
      <c r="B1842" s="154"/>
      <c r="M1842" s="165"/>
    </row>
    <row r="1843" spans="2:13" s="136" customFormat="1">
      <c r="B1843" s="154"/>
      <c r="M1843" s="165"/>
    </row>
    <row r="1844" spans="2:13" s="136" customFormat="1">
      <c r="B1844" s="154"/>
      <c r="M1844" s="165"/>
    </row>
    <row r="1845" spans="2:13" s="136" customFormat="1">
      <c r="B1845" s="154"/>
      <c r="M1845" s="165"/>
    </row>
    <row r="1846" spans="2:13" s="136" customFormat="1">
      <c r="B1846" s="154"/>
      <c r="M1846" s="165"/>
    </row>
    <row r="1847" spans="2:13" s="136" customFormat="1">
      <c r="B1847" s="154"/>
      <c r="M1847" s="165"/>
    </row>
    <row r="1848" spans="2:13" s="136" customFormat="1">
      <c r="B1848" s="154"/>
      <c r="M1848" s="165"/>
    </row>
    <row r="1849" spans="2:13" s="136" customFormat="1">
      <c r="B1849" s="154"/>
      <c r="M1849" s="165"/>
    </row>
    <row r="1850" spans="2:13" s="136" customFormat="1">
      <c r="B1850" s="154"/>
      <c r="M1850" s="165"/>
    </row>
    <row r="1851" spans="2:13" s="136" customFormat="1">
      <c r="B1851" s="154"/>
      <c r="M1851" s="165"/>
    </row>
    <row r="1852" spans="2:13" s="136" customFormat="1">
      <c r="B1852" s="154"/>
      <c r="M1852" s="165"/>
    </row>
    <row r="1853" spans="2:13" s="136" customFormat="1">
      <c r="B1853" s="154"/>
      <c r="M1853" s="165"/>
    </row>
    <row r="1854" spans="2:13" s="136" customFormat="1">
      <c r="B1854" s="154"/>
      <c r="M1854" s="165"/>
    </row>
    <row r="1855" spans="2:13" s="136" customFormat="1">
      <c r="B1855" s="154"/>
      <c r="M1855" s="165"/>
    </row>
    <row r="1856" spans="2:13" s="136" customFormat="1">
      <c r="B1856" s="154"/>
      <c r="M1856" s="165"/>
    </row>
    <row r="1857" spans="2:13" s="136" customFormat="1">
      <c r="B1857" s="154"/>
      <c r="M1857" s="165"/>
    </row>
    <row r="1858" spans="2:13" s="136" customFormat="1">
      <c r="B1858" s="154"/>
      <c r="M1858" s="165"/>
    </row>
    <row r="1859" spans="2:13" s="136" customFormat="1">
      <c r="B1859" s="154"/>
      <c r="M1859" s="165"/>
    </row>
    <row r="1860" spans="2:13" s="136" customFormat="1">
      <c r="B1860" s="154"/>
      <c r="M1860" s="165"/>
    </row>
    <row r="1861" spans="2:13" s="136" customFormat="1">
      <c r="B1861" s="154"/>
      <c r="M1861" s="165"/>
    </row>
    <row r="1862" spans="2:13" s="136" customFormat="1">
      <c r="B1862" s="154"/>
      <c r="M1862" s="165"/>
    </row>
    <row r="1863" spans="2:13" s="136" customFormat="1">
      <c r="B1863" s="154"/>
      <c r="M1863" s="165"/>
    </row>
    <row r="1864" spans="2:13" s="136" customFormat="1">
      <c r="B1864" s="154"/>
      <c r="M1864" s="165"/>
    </row>
    <row r="1865" spans="2:13" s="136" customFormat="1">
      <c r="B1865" s="154"/>
      <c r="M1865" s="165"/>
    </row>
    <row r="1866" spans="2:13" s="136" customFormat="1">
      <c r="B1866" s="154"/>
      <c r="M1866" s="165"/>
    </row>
    <row r="1867" spans="2:13" s="136" customFormat="1">
      <c r="B1867" s="154"/>
      <c r="M1867" s="165"/>
    </row>
    <row r="1868" spans="2:13" s="136" customFormat="1">
      <c r="B1868" s="154"/>
      <c r="M1868" s="165"/>
    </row>
    <row r="1869" spans="2:13" s="136" customFormat="1">
      <c r="B1869" s="154"/>
      <c r="M1869" s="165"/>
    </row>
    <row r="1870" spans="2:13" s="136" customFormat="1">
      <c r="B1870" s="154"/>
      <c r="M1870" s="165"/>
    </row>
    <row r="1871" spans="2:13" s="136" customFormat="1">
      <c r="B1871" s="154"/>
      <c r="M1871" s="165"/>
    </row>
    <row r="1872" spans="2:13" s="136" customFormat="1">
      <c r="B1872" s="154"/>
      <c r="M1872" s="165"/>
    </row>
    <row r="1873" spans="2:13" s="136" customFormat="1">
      <c r="B1873" s="154"/>
      <c r="M1873" s="165"/>
    </row>
    <row r="1874" spans="2:13" s="136" customFormat="1">
      <c r="B1874" s="154"/>
      <c r="M1874" s="165"/>
    </row>
    <row r="1875" spans="2:13" s="136" customFormat="1">
      <c r="B1875" s="154"/>
      <c r="M1875" s="165"/>
    </row>
    <row r="1876" spans="2:13" s="136" customFormat="1">
      <c r="B1876" s="154"/>
      <c r="M1876" s="165"/>
    </row>
    <row r="1877" spans="2:13" s="136" customFormat="1">
      <c r="B1877" s="154"/>
      <c r="M1877" s="165"/>
    </row>
    <row r="1878" spans="2:13" s="136" customFormat="1">
      <c r="B1878" s="154"/>
      <c r="M1878" s="165"/>
    </row>
    <row r="1879" spans="2:13" s="136" customFormat="1">
      <c r="B1879" s="154"/>
      <c r="M1879" s="165"/>
    </row>
    <row r="1880" spans="2:13" s="136" customFormat="1">
      <c r="B1880" s="154"/>
      <c r="M1880" s="165"/>
    </row>
    <row r="1881" spans="2:13" s="136" customFormat="1">
      <c r="B1881" s="154"/>
      <c r="M1881" s="165"/>
    </row>
    <row r="1882" spans="2:13" s="136" customFormat="1">
      <c r="B1882" s="154"/>
      <c r="M1882" s="165"/>
    </row>
    <row r="1883" spans="2:13" s="136" customFormat="1">
      <c r="B1883" s="154"/>
      <c r="M1883" s="165"/>
    </row>
    <row r="1884" spans="2:13" s="136" customFormat="1">
      <c r="B1884" s="154"/>
      <c r="M1884" s="165"/>
    </row>
    <row r="1885" spans="2:13" s="136" customFormat="1">
      <c r="B1885" s="154"/>
      <c r="M1885" s="165"/>
    </row>
    <row r="1886" spans="2:13" s="136" customFormat="1">
      <c r="B1886" s="154"/>
      <c r="M1886" s="165"/>
    </row>
    <row r="1887" spans="2:13" s="136" customFormat="1">
      <c r="B1887" s="154"/>
      <c r="M1887" s="165"/>
    </row>
    <row r="1888" spans="2:13" s="136" customFormat="1">
      <c r="B1888" s="154"/>
      <c r="M1888" s="165"/>
    </row>
    <row r="1889" spans="2:13" s="136" customFormat="1">
      <c r="B1889" s="154"/>
      <c r="M1889" s="165"/>
    </row>
    <row r="1890" spans="2:13" s="136" customFormat="1">
      <c r="B1890" s="154"/>
      <c r="M1890" s="165"/>
    </row>
    <row r="1891" spans="2:13" s="136" customFormat="1">
      <c r="B1891" s="154"/>
      <c r="M1891" s="165"/>
    </row>
    <row r="1892" spans="2:13" s="136" customFormat="1">
      <c r="B1892" s="154"/>
      <c r="M1892" s="165"/>
    </row>
    <row r="1893" spans="2:13" s="136" customFormat="1">
      <c r="B1893" s="154"/>
      <c r="M1893" s="165"/>
    </row>
    <row r="1894" spans="2:13" s="136" customFormat="1">
      <c r="B1894" s="154"/>
      <c r="M1894" s="165"/>
    </row>
    <row r="1895" spans="2:13" s="136" customFormat="1">
      <c r="B1895" s="154"/>
      <c r="M1895" s="165"/>
    </row>
    <row r="1896" spans="2:13" s="136" customFormat="1">
      <c r="B1896" s="154"/>
      <c r="M1896" s="165"/>
    </row>
    <row r="1897" spans="2:13" s="136" customFormat="1">
      <c r="B1897" s="154"/>
      <c r="M1897" s="165"/>
    </row>
    <row r="1898" spans="2:13" s="136" customFormat="1">
      <c r="B1898" s="154"/>
      <c r="M1898" s="165"/>
    </row>
    <row r="1899" spans="2:13" s="136" customFormat="1">
      <c r="B1899" s="154"/>
      <c r="M1899" s="165"/>
    </row>
    <row r="1900" spans="2:13" s="136" customFormat="1">
      <c r="B1900" s="154"/>
      <c r="M1900" s="165"/>
    </row>
    <row r="1901" spans="2:13" s="136" customFormat="1">
      <c r="B1901" s="154"/>
      <c r="M1901" s="165"/>
    </row>
    <row r="1902" spans="2:13" s="136" customFormat="1">
      <c r="B1902" s="154"/>
      <c r="M1902" s="165"/>
    </row>
    <row r="1903" spans="2:13" s="136" customFormat="1">
      <c r="B1903" s="154"/>
      <c r="M1903" s="165"/>
    </row>
    <row r="1904" spans="2:13" s="136" customFormat="1">
      <c r="B1904" s="154"/>
      <c r="M1904" s="165"/>
    </row>
    <row r="1905" spans="2:13" s="136" customFormat="1">
      <c r="B1905" s="154"/>
      <c r="M1905" s="165"/>
    </row>
    <row r="1906" spans="2:13" s="136" customFormat="1">
      <c r="B1906" s="154"/>
      <c r="M1906" s="165"/>
    </row>
    <row r="1907" spans="2:13" s="136" customFormat="1">
      <c r="B1907" s="154"/>
      <c r="M1907" s="165"/>
    </row>
    <row r="1908" spans="2:13" s="136" customFormat="1">
      <c r="B1908" s="154"/>
      <c r="M1908" s="165"/>
    </row>
    <row r="1909" spans="2:13" s="136" customFormat="1">
      <c r="B1909" s="154"/>
      <c r="M1909" s="165"/>
    </row>
    <row r="1910" spans="2:13" s="136" customFormat="1">
      <c r="B1910" s="154"/>
      <c r="M1910" s="165"/>
    </row>
    <row r="1911" spans="2:13" s="136" customFormat="1">
      <c r="B1911" s="154"/>
      <c r="M1911" s="165"/>
    </row>
    <row r="1912" spans="2:13" s="136" customFormat="1">
      <c r="B1912" s="154"/>
      <c r="M1912" s="165"/>
    </row>
    <row r="1913" spans="2:13" s="136" customFormat="1">
      <c r="B1913" s="154"/>
      <c r="M1913" s="165"/>
    </row>
    <row r="1914" spans="2:13" s="136" customFormat="1">
      <c r="B1914" s="154"/>
      <c r="M1914" s="165"/>
    </row>
    <row r="1915" spans="2:13" s="136" customFormat="1">
      <c r="B1915" s="154"/>
      <c r="M1915" s="165"/>
    </row>
    <row r="1916" spans="2:13" s="136" customFormat="1">
      <c r="B1916" s="154"/>
      <c r="M1916" s="165"/>
    </row>
    <row r="1917" spans="2:13" s="136" customFormat="1">
      <c r="B1917" s="154"/>
      <c r="M1917" s="165"/>
    </row>
    <row r="1918" spans="2:13" s="136" customFormat="1">
      <c r="B1918" s="154"/>
      <c r="M1918" s="165"/>
    </row>
    <row r="1919" spans="2:13" s="136" customFormat="1">
      <c r="B1919" s="154"/>
      <c r="M1919" s="165"/>
    </row>
    <row r="1920" spans="2:13" s="136" customFormat="1">
      <c r="B1920" s="154"/>
      <c r="M1920" s="165"/>
    </row>
    <row r="1921" spans="2:13" s="136" customFormat="1">
      <c r="B1921" s="154"/>
      <c r="M1921" s="165"/>
    </row>
    <row r="1922" spans="2:13" s="136" customFormat="1">
      <c r="B1922" s="154"/>
      <c r="M1922" s="165"/>
    </row>
    <row r="1923" spans="2:13" s="136" customFormat="1">
      <c r="B1923" s="154"/>
      <c r="M1923" s="165"/>
    </row>
    <row r="1924" spans="2:13" s="136" customFormat="1">
      <c r="B1924" s="154"/>
      <c r="M1924" s="165"/>
    </row>
    <row r="1925" spans="2:13" s="136" customFormat="1">
      <c r="B1925" s="154"/>
      <c r="M1925" s="165"/>
    </row>
    <row r="1926" spans="2:13" s="136" customFormat="1">
      <c r="B1926" s="154"/>
      <c r="M1926" s="165"/>
    </row>
    <row r="1927" spans="2:13" s="136" customFormat="1">
      <c r="B1927" s="154"/>
      <c r="M1927" s="165"/>
    </row>
    <row r="1928" spans="2:13" s="136" customFormat="1">
      <c r="B1928" s="154"/>
      <c r="M1928" s="165"/>
    </row>
    <row r="1929" spans="2:13" s="136" customFormat="1">
      <c r="B1929" s="154"/>
      <c r="M1929" s="165"/>
    </row>
    <row r="1930" spans="2:13" s="136" customFormat="1">
      <c r="B1930" s="154"/>
      <c r="M1930" s="165"/>
    </row>
    <row r="1931" spans="2:13" s="136" customFormat="1">
      <c r="B1931" s="154"/>
      <c r="M1931" s="165"/>
    </row>
    <row r="1932" spans="2:13" s="136" customFormat="1">
      <c r="B1932" s="154"/>
      <c r="M1932" s="165"/>
    </row>
    <row r="1933" spans="2:13" s="136" customFormat="1">
      <c r="B1933" s="154"/>
      <c r="M1933" s="165"/>
    </row>
    <row r="1934" spans="2:13" s="136" customFormat="1">
      <c r="B1934" s="154"/>
      <c r="M1934" s="165"/>
    </row>
    <row r="1935" spans="2:13" s="136" customFormat="1">
      <c r="B1935" s="154"/>
      <c r="M1935" s="165"/>
    </row>
    <row r="1936" spans="2:13" s="136" customFormat="1">
      <c r="B1936" s="154"/>
      <c r="M1936" s="165"/>
    </row>
    <row r="1937" spans="2:13" s="136" customFormat="1">
      <c r="B1937" s="154"/>
      <c r="M1937" s="165"/>
    </row>
    <row r="1938" spans="2:13" s="136" customFormat="1">
      <c r="B1938" s="154"/>
      <c r="M1938" s="165"/>
    </row>
    <row r="1939" spans="2:13" s="136" customFormat="1">
      <c r="B1939" s="154"/>
      <c r="M1939" s="165"/>
    </row>
    <row r="1940" spans="2:13" s="136" customFormat="1">
      <c r="B1940" s="154"/>
      <c r="M1940" s="165"/>
    </row>
    <row r="1941" spans="2:13" s="136" customFormat="1">
      <c r="B1941" s="154"/>
      <c r="M1941" s="165"/>
    </row>
    <row r="1942" spans="2:13" s="136" customFormat="1">
      <c r="B1942" s="154"/>
      <c r="M1942" s="165"/>
    </row>
    <row r="1943" spans="2:13" s="136" customFormat="1">
      <c r="B1943" s="154"/>
      <c r="M1943" s="165"/>
    </row>
    <row r="1944" spans="2:13" s="136" customFormat="1">
      <c r="B1944" s="154"/>
      <c r="M1944" s="165"/>
    </row>
    <row r="1945" spans="2:13" s="136" customFormat="1">
      <c r="B1945" s="154"/>
      <c r="M1945" s="165"/>
    </row>
    <row r="1946" spans="2:13" s="136" customFormat="1">
      <c r="B1946" s="154"/>
      <c r="M1946" s="165"/>
    </row>
    <row r="1947" spans="2:13" s="136" customFormat="1">
      <c r="B1947" s="154"/>
      <c r="M1947" s="165"/>
    </row>
    <row r="1948" spans="2:13" s="136" customFormat="1">
      <c r="B1948" s="154"/>
      <c r="M1948" s="165"/>
    </row>
    <row r="1949" spans="2:13" s="136" customFormat="1">
      <c r="B1949" s="154"/>
      <c r="M1949" s="165"/>
    </row>
    <row r="1950" spans="2:13" s="136" customFormat="1">
      <c r="B1950" s="154"/>
      <c r="M1950" s="165"/>
    </row>
    <row r="1951" spans="2:13" s="136" customFormat="1">
      <c r="B1951" s="154"/>
      <c r="M1951" s="165"/>
    </row>
    <row r="1952" spans="2:13" s="136" customFormat="1">
      <c r="B1952" s="154"/>
      <c r="M1952" s="165"/>
    </row>
    <row r="1953" spans="2:13" s="136" customFormat="1">
      <c r="B1953" s="154"/>
      <c r="M1953" s="165"/>
    </row>
    <row r="1954" spans="2:13" s="136" customFormat="1">
      <c r="B1954" s="154"/>
      <c r="M1954" s="165"/>
    </row>
    <row r="1955" spans="2:13" s="136" customFormat="1">
      <c r="B1955" s="154"/>
      <c r="M1955" s="165"/>
    </row>
    <row r="1956" spans="2:13" s="136" customFormat="1">
      <c r="B1956" s="154"/>
      <c r="M1956" s="165"/>
    </row>
    <row r="1957" spans="2:13" s="136" customFormat="1">
      <c r="B1957" s="154"/>
      <c r="M1957" s="165"/>
    </row>
    <row r="1958" spans="2:13" s="136" customFormat="1">
      <c r="B1958" s="154"/>
      <c r="M1958" s="165"/>
    </row>
    <row r="1959" spans="2:13" s="136" customFormat="1">
      <c r="B1959" s="154"/>
      <c r="M1959" s="165"/>
    </row>
    <row r="1960" spans="2:13" s="136" customFormat="1">
      <c r="B1960" s="154"/>
      <c r="M1960" s="165"/>
    </row>
    <row r="1961" spans="2:13" s="136" customFormat="1">
      <c r="B1961" s="154"/>
      <c r="M1961" s="165"/>
    </row>
    <row r="1962" spans="2:13" s="136" customFormat="1">
      <c r="B1962" s="154"/>
      <c r="M1962" s="165"/>
    </row>
    <row r="1963" spans="2:13" s="136" customFormat="1">
      <c r="B1963" s="154"/>
      <c r="M1963" s="165"/>
    </row>
    <row r="1964" spans="2:13" s="136" customFormat="1">
      <c r="B1964" s="154"/>
      <c r="M1964" s="165"/>
    </row>
    <row r="1965" spans="2:13" s="136" customFormat="1">
      <c r="B1965" s="154"/>
      <c r="M1965" s="165"/>
    </row>
    <row r="1966" spans="2:13" s="136" customFormat="1">
      <c r="B1966" s="154"/>
      <c r="M1966" s="165"/>
    </row>
    <row r="1967" spans="2:13" s="136" customFormat="1">
      <c r="B1967" s="154"/>
      <c r="M1967" s="165"/>
    </row>
    <row r="1968" spans="2:13" s="136" customFormat="1">
      <c r="B1968" s="154"/>
      <c r="M1968" s="165"/>
    </row>
    <row r="1969" spans="2:13" s="136" customFormat="1">
      <c r="B1969" s="154"/>
      <c r="M1969" s="165"/>
    </row>
    <row r="1970" spans="2:13" s="136" customFormat="1">
      <c r="B1970" s="154"/>
      <c r="M1970" s="165"/>
    </row>
    <row r="1971" spans="2:13" s="136" customFormat="1">
      <c r="B1971" s="154"/>
      <c r="M1971" s="165"/>
    </row>
    <row r="1972" spans="2:13" s="136" customFormat="1">
      <c r="B1972" s="154"/>
      <c r="M1972" s="165"/>
    </row>
    <row r="1973" spans="2:13" s="136" customFormat="1">
      <c r="B1973" s="154"/>
      <c r="M1973" s="165"/>
    </row>
    <row r="1974" spans="2:13" s="136" customFormat="1">
      <c r="B1974" s="154"/>
      <c r="M1974" s="165"/>
    </row>
    <row r="1975" spans="2:13" s="136" customFormat="1">
      <c r="B1975" s="154"/>
      <c r="M1975" s="165"/>
    </row>
    <row r="1976" spans="2:13" s="136" customFormat="1">
      <c r="B1976" s="154"/>
      <c r="M1976" s="165"/>
    </row>
    <row r="1977" spans="2:13" s="136" customFormat="1">
      <c r="B1977" s="154"/>
      <c r="M1977" s="165"/>
    </row>
    <row r="1978" spans="2:13" s="136" customFormat="1">
      <c r="B1978" s="154"/>
      <c r="M1978" s="165"/>
    </row>
    <row r="1979" spans="2:13" s="136" customFormat="1">
      <c r="B1979" s="154"/>
      <c r="M1979" s="165"/>
    </row>
    <row r="1980" spans="2:13" s="136" customFormat="1">
      <c r="B1980" s="154"/>
      <c r="M1980" s="165"/>
    </row>
    <row r="1981" spans="2:13" s="136" customFormat="1">
      <c r="B1981" s="154"/>
      <c r="M1981" s="165"/>
    </row>
    <row r="1982" spans="2:13" s="136" customFormat="1">
      <c r="B1982" s="154"/>
      <c r="M1982" s="165"/>
    </row>
    <row r="1983" spans="2:13" s="136" customFormat="1">
      <c r="B1983" s="154"/>
      <c r="M1983" s="165"/>
    </row>
    <row r="1984" spans="2:13" s="136" customFormat="1">
      <c r="B1984" s="154"/>
      <c r="M1984" s="165"/>
    </row>
    <row r="1985" spans="2:13" s="136" customFormat="1">
      <c r="B1985" s="154"/>
      <c r="M1985" s="165"/>
    </row>
    <row r="1986" spans="2:13" s="136" customFormat="1">
      <c r="B1986" s="154"/>
      <c r="M1986" s="165"/>
    </row>
    <row r="1987" spans="2:13" s="136" customFormat="1">
      <c r="B1987" s="154"/>
      <c r="M1987" s="165"/>
    </row>
    <row r="1988" spans="2:13" s="136" customFormat="1">
      <c r="B1988" s="154"/>
      <c r="M1988" s="165"/>
    </row>
    <row r="1989" spans="2:13" s="136" customFormat="1">
      <c r="B1989" s="154"/>
      <c r="M1989" s="165"/>
    </row>
    <row r="1990" spans="2:13" s="136" customFormat="1">
      <c r="B1990" s="154"/>
      <c r="M1990" s="165"/>
    </row>
    <row r="1991" spans="2:13" s="136" customFormat="1">
      <c r="B1991" s="154"/>
      <c r="M1991" s="165"/>
    </row>
    <row r="1992" spans="2:13" s="136" customFormat="1">
      <c r="B1992" s="154"/>
      <c r="M1992" s="165"/>
    </row>
    <row r="1993" spans="2:13" s="136" customFormat="1">
      <c r="B1993" s="154"/>
      <c r="M1993" s="165"/>
    </row>
    <row r="1994" spans="2:13" s="136" customFormat="1">
      <c r="B1994" s="154"/>
      <c r="M1994" s="165"/>
    </row>
    <row r="1995" spans="2:13" s="136" customFormat="1">
      <c r="B1995" s="154"/>
      <c r="M1995" s="165"/>
    </row>
    <row r="1996" spans="2:13" s="136" customFormat="1">
      <c r="B1996" s="154"/>
      <c r="M1996" s="165"/>
    </row>
    <row r="1997" spans="2:13" s="136" customFormat="1">
      <c r="B1997" s="154"/>
      <c r="M1997" s="165"/>
    </row>
    <row r="1998" spans="2:13" s="136" customFormat="1">
      <c r="B1998" s="154"/>
      <c r="M1998" s="165"/>
    </row>
    <row r="1999" spans="2:13" s="136" customFormat="1">
      <c r="B1999" s="154"/>
      <c r="M1999" s="165"/>
    </row>
    <row r="2000" spans="2:13" s="136" customFormat="1">
      <c r="B2000" s="154"/>
      <c r="M2000" s="165"/>
    </row>
    <row r="2001" spans="2:13" s="136" customFormat="1">
      <c r="B2001" s="154"/>
      <c r="M2001" s="165"/>
    </row>
    <row r="2002" spans="2:13" s="136" customFormat="1">
      <c r="B2002" s="154"/>
      <c r="M2002" s="165"/>
    </row>
    <row r="2003" spans="2:13" s="136" customFormat="1">
      <c r="B2003" s="154"/>
      <c r="M2003" s="165"/>
    </row>
    <row r="2004" spans="2:13" s="136" customFormat="1">
      <c r="B2004" s="154"/>
      <c r="M2004" s="165"/>
    </row>
    <row r="2005" spans="2:13" s="136" customFormat="1">
      <c r="B2005" s="154"/>
      <c r="M2005" s="165"/>
    </row>
    <row r="2006" spans="2:13" s="136" customFormat="1">
      <c r="B2006" s="154"/>
      <c r="M2006" s="165"/>
    </row>
    <row r="2007" spans="2:13" s="136" customFormat="1">
      <c r="B2007" s="154"/>
      <c r="M2007" s="165"/>
    </row>
    <row r="2008" spans="2:13" s="136" customFormat="1">
      <c r="B2008" s="154"/>
      <c r="M2008" s="165"/>
    </row>
    <row r="2009" spans="2:13" s="136" customFormat="1">
      <c r="B2009" s="154"/>
      <c r="M2009" s="165"/>
    </row>
    <row r="2010" spans="2:13" s="136" customFormat="1">
      <c r="B2010" s="154"/>
      <c r="M2010" s="165"/>
    </row>
    <row r="2011" spans="2:13" s="136" customFormat="1">
      <c r="B2011" s="154"/>
      <c r="M2011" s="165"/>
    </row>
    <row r="2012" spans="2:13" s="136" customFormat="1">
      <c r="B2012" s="154"/>
      <c r="M2012" s="165"/>
    </row>
    <row r="2013" spans="2:13" s="136" customFormat="1">
      <c r="B2013" s="154"/>
      <c r="M2013" s="165"/>
    </row>
    <row r="2014" spans="2:13" s="136" customFormat="1">
      <c r="B2014" s="154"/>
      <c r="M2014" s="165"/>
    </row>
    <row r="2015" spans="2:13" s="136" customFormat="1">
      <c r="B2015" s="154"/>
      <c r="M2015" s="165"/>
    </row>
    <row r="2016" spans="2:13" s="136" customFormat="1">
      <c r="B2016" s="154"/>
      <c r="M2016" s="165"/>
    </row>
    <row r="2017" spans="2:13" s="136" customFormat="1">
      <c r="B2017" s="154"/>
      <c r="M2017" s="165"/>
    </row>
    <row r="2018" spans="2:13" s="136" customFormat="1">
      <c r="B2018" s="154"/>
      <c r="M2018" s="165"/>
    </row>
    <row r="2019" spans="2:13" s="136" customFormat="1">
      <c r="B2019" s="154"/>
      <c r="M2019" s="165"/>
    </row>
    <row r="2020" spans="2:13" s="136" customFormat="1">
      <c r="B2020" s="154"/>
      <c r="M2020" s="165"/>
    </row>
    <row r="2021" spans="2:13" s="136" customFormat="1">
      <c r="B2021" s="154"/>
      <c r="M2021" s="165"/>
    </row>
    <row r="2022" spans="2:13" s="136" customFormat="1">
      <c r="B2022" s="154"/>
      <c r="M2022" s="165"/>
    </row>
    <row r="2023" spans="2:13" s="136" customFormat="1">
      <c r="B2023" s="154"/>
      <c r="M2023" s="165"/>
    </row>
    <row r="2024" spans="2:13" s="136" customFormat="1">
      <c r="B2024" s="154"/>
      <c r="M2024" s="165"/>
    </row>
    <row r="2025" spans="2:13" s="136" customFormat="1">
      <c r="B2025" s="154"/>
      <c r="M2025" s="165"/>
    </row>
    <row r="2026" spans="2:13" s="136" customFormat="1">
      <c r="B2026" s="154"/>
      <c r="M2026" s="165"/>
    </row>
    <row r="2027" spans="2:13" s="136" customFormat="1">
      <c r="B2027" s="154"/>
      <c r="M2027" s="165"/>
    </row>
    <row r="2028" spans="2:13" s="136" customFormat="1">
      <c r="B2028" s="154"/>
      <c r="M2028" s="165"/>
    </row>
    <row r="2029" spans="2:13" s="136" customFormat="1">
      <c r="B2029" s="154"/>
      <c r="M2029" s="165"/>
    </row>
    <row r="2030" spans="2:13" s="136" customFormat="1">
      <c r="B2030" s="154"/>
      <c r="M2030" s="165"/>
    </row>
    <row r="2031" spans="2:13" s="136" customFormat="1">
      <c r="B2031" s="154"/>
      <c r="M2031" s="165"/>
    </row>
    <row r="2032" spans="2:13" s="136" customFormat="1">
      <c r="B2032" s="154"/>
      <c r="M2032" s="165"/>
    </row>
    <row r="2033" spans="2:13" s="136" customFormat="1">
      <c r="B2033" s="154"/>
      <c r="M2033" s="165"/>
    </row>
    <row r="2034" spans="2:13" s="136" customFormat="1">
      <c r="B2034" s="154"/>
      <c r="M2034" s="165"/>
    </row>
    <row r="2035" spans="2:13" s="136" customFormat="1">
      <c r="B2035" s="154"/>
      <c r="M2035" s="165"/>
    </row>
    <row r="2036" spans="2:13" s="136" customFormat="1">
      <c r="B2036" s="154"/>
      <c r="M2036" s="165"/>
    </row>
    <row r="2037" spans="2:13" s="136" customFormat="1">
      <c r="B2037" s="154"/>
      <c r="M2037" s="165"/>
    </row>
    <row r="2038" spans="2:13" s="136" customFormat="1">
      <c r="B2038" s="154"/>
      <c r="M2038" s="165"/>
    </row>
    <row r="2039" spans="2:13" s="136" customFormat="1">
      <c r="B2039" s="154"/>
      <c r="M2039" s="165"/>
    </row>
    <row r="2040" spans="2:13" s="136" customFormat="1">
      <c r="B2040" s="154"/>
      <c r="M2040" s="165"/>
    </row>
    <row r="2041" spans="2:13" s="136" customFormat="1">
      <c r="B2041" s="154"/>
      <c r="M2041" s="165"/>
    </row>
    <row r="2042" spans="2:13" s="136" customFormat="1">
      <c r="B2042" s="154"/>
      <c r="M2042" s="165"/>
    </row>
    <row r="2043" spans="2:13" s="136" customFormat="1">
      <c r="B2043" s="154"/>
      <c r="M2043" s="165"/>
    </row>
    <row r="2044" spans="2:13" s="136" customFormat="1">
      <c r="B2044" s="154"/>
      <c r="M2044" s="165"/>
    </row>
    <row r="2045" spans="2:13" s="136" customFormat="1">
      <c r="B2045" s="154"/>
      <c r="M2045" s="165"/>
    </row>
    <row r="2046" spans="2:13" s="136" customFormat="1">
      <c r="B2046" s="154"/>
      <c r="M2046" s="165"/>
    </row>
    <row r="2047" spans="2:13" s="136" customFormat="1">
      <c r="B2047" s="154"/>
      <c r="M2047" s="165"/>
    </row>
    <row r="2048" spans="2:13" s="136" customFormat="1">
      <c r="B2048" s="154"/>
      <c r="M2048" s="165"/>
    </row>
    <row r="2049" spans="2:13" s="136" customFormat="1">
      <c r="B2049" s="154"/>
      <c r="M2049" s="165"/>
    </row>
    <row r="2050" spans="2:13" s="136" customFormat="1">
      <c r="B2050" s="154"/>
      <c r="M2050" s="165"/>
    </row>
    <row r="2051" spans="2:13" s="136" customFormat="1">
      <c r="B2051" s="154"/>
      <c r="M2051" s="165"/>
    </row>
    <row r="2052" spans="2:13" s="136" customFormat="1">
      <c r="B2052" s="154"/>
      <c r="M2052" s="165"/>
    </row>
    <row r="2053" spans="2:13" s="136" customFormat="1">
      <c r="B2053" s="154"/>
      <c r="M2053" s="165"/>
    </row>
    <row r="2054" spans="2:13" s="136" customFormat="1">
      <c r="B2054" s="154"/>
      <c r="M2054" s="165"/>
    </row>
    <row r="2055" spans="2:13" s="136" customFormat="1">
      <c r="B2055" s="154"/>
      <c r="M2055" s="165"/>
    </row>
    <row r="2056" spans="2:13" s="136" customFormat="1">
      <c r="B2056" s="154"/>
      <c r="M2056" s="165"/>
    </row>
    <row r="2057" spans="2:13" s="136" customFormat="1">
      <c r="B2057" s="154"/>
      <c r="M2057" s="165"/>
    </row>
    <row r="2058" spans="2:13" s="136" customFormat="1">
      <c r="B2058" s="154"/>
      <c r="M2058" s="165"/>
    </row>
    <row r="2059" spans="2:13" s="136" customFormat="1">
      <c r="B2059" s="154"/>
      <c r="M2059" s="165"/>
    </row>
    <row r="2060" spans="2:13" s="136" customFormat="1">
      <c r="B2060" s="154"/>
      <c r="M2060" s="165"/>
    </row>
    <row r="2061" spans="2:13" s="136" customFormat="1">
      <c r="B2061" s="154"/>
      <c r="M2061" s="165"/>
    </row>
    <row r="2062" spans="2:13" s="136" customFormat="1">
      <c r="B2062" s="154"/>
      <c r="M2062" s="165"/>
    </row>
    <row r="2063" spans="2:13" s="136" customFormat="1">
      <c r="B2063" s="154"/>
      <c r="M2063" s="165"/>
    </row>
    <row r="2064" spans="2:13" s="136" customFormat="1">
      <c r="B2064" s="154"/>
      <c r="M2064" s="165"/>
    </row>
    <row r="2065" spans="2:13" s="136" customFormat="1">
      <c r="B2065" s="154"/>
      <c r="M2065" s="165"/>
    </row>
    <row r="2066" spans="2:13" s="136" customFormat="1">
      <c r="B2066" s="154"/>
      <c r="M2066" s="165"/>
    </row>
    <row r="2067" spans="2:13" s="136" customFormat="1">
      <c r="B2067" s="154"/>
      <c r="M2067" s="165"/>
    </row>
    <row r="2068" spans="2:13" s="136" customFormat="1">
      <c r="B2068" s="154"/>
      <c r="M2068" s="165"/>
    </row>
    <row r="2069" spans="2:13" s="136" customFormat="1">
      <c r="B2069" s="154"/>
      <c r="M2069" s="165"/>
    </row>
    <row r="2070" spans="2:13" s="136" customFormat="1">
      <c r="B2070" s="154"/>
      <c r="M2070" s="165"/>
    </row>
    <row r="2071" spans="2:13" s="136" customFormat="1">
      <c r="B2071" s="154"/>
      <c r="M2071" s="165"/>
    </row>
    <row r="2072" spans="2:13" s="136" customFormat="1">
      <c r="B2072" s="154"/>
      <c r="M2072" s="165"/>
    </row>
    <row r="2073" spans="2:13" s="136" customFormat="1">
      <c r="B2073" s="154"/>
      <c r="M2073" s="165"/>
    </row>
    <row r="2074" spans="2:13" s="136" customFormat="1">
      <c r="B2074" s="154"/>
      <c r="M2074" s="165"/>
    </row>
    <row r="2075" spans="2:13" s="136" customFormat="1">
      <c r="B2075" s="154"/>
      <c r="M2075" s="165"/>
    </row>
    <row r="2076" spans="2:13" s="136" customFormat="1">
      <c r="B2076" s="154"/>
      <c r="M2076" s="165"/>
    </row>
    <row r="2077" spans="2:13" s="136" customFormat="1">
      <c r="B2077" s="154"/>
      <c r="M2077" s="165"/>
    </row>
    <row r="2078" spans="2:13" s="136" customFormat="1">
      <c r="B2078" s="154"/>
      <c r="M2078" s="165"/>
    </row>
    <row r="2079" spans="2:13" s="136" customFormat="1">
      <c r="B2079" s="154"/>
      <c r="M2079" s="165"/>
    </row>
    <row r="2080" spans="2:13" s="136" customFormat="1">
      <c r="B2080" s="154"/>
      <c r="M2080" s="165"/>
    </row>
    <row r="2081" spans="2:13" s="136" customFormat="1">
      <c r="B2081" s="154"/>
      <c r="M2081" s="165"/>
    </row>
    <row r="2082" spans="2:13" s="136" customFormat="1">
      <c r="B2082" s="154"/>
      <c r="M2082" s="165"/>
    </row>
    <row r="2083" spans="2:13" s="136" customFormat="1">
      <c r="B2083" s="154"/>
      <c r="M2083" s="165"/>
    </row>
    <row r="2084" spans="2:13" s="136" customFormat="1">
      <c r="B2084" s="154"/>
      <c r="M2084" s="165"/>
    </row>
    <row r="2085" spans="2:13" s="136" customFormat="1">
      <c r="B2085" s="154"/>
      <c r="M2085" s="165"/>
    </row>
    <row r="2086" spans="2:13" s="136" customFormat="1">
      <c r="B2086" s="154"/>
      <c r="M2086" s="165"/>
    </row>
    <row r="2087" spans="2:13" s="136" customFormat="1">
      <c r="B2087" s="154"/>
      <c r="M2087" s="165"/>
    </row>
    <row r="2088" spans="2:13" s="136" customFormat="1">
      <c r="B2088" s="154"/>
      <c r="M2088" s="165"/>
    </row>
    <row r="2089" spans="2:13" s="136" customFormat="1">
      <c r="B2089" s="154"/>
      <c r="M2089" s="165"/>
    </row>
    <row r="2090" spans="2:13" s="136" customFormat="1">
      <c r="B2090" s="154"/>
      <c r="M2090" s="165"/>
    </row>
    <row r="2091" spans="2:13" s="136" customFormat="1">
      <c r="B2091" s="154"/>
      <c r="M2091" s="165"/>
    </row>
    <row r="2092" spans="2:13" s="136" customFormat="1">
      <c r="B2092" s="154"/>
      <c r="M2092" s="165"/>
    </row>
    <row r="2093" spans="2:13" s="136" customFormat="1">
      <c r="B2093" s="154"/>
      <c r="M2093" s="165"/>
    </row>
    <row r="2094" spans="2:13" s="136" customFormat="1">
      <c r="B2094" s="154"/>
      <c r="M2094" s="165"/>
    </row>
    <row r="2095" spans="2:13" s="136" customFormat="1">
      <c r="B2095" s="154"/>
      <c r="M2095" s="165"/>
    </row>
    <row r="2096" spans="2:13" s="136" customFormat="1">
      <c r="B2096" s="154"/>
      <c r="M2096" s="165"/>
    </row>
    <row r="2097" spans="2:13" s="136" customFormat="1">
      <c r="B2097" s="154"/>
      <c r="M2097" s="165"/>
    </row>
    <row r="2098" spans="2:13" s="136" customFormat="1">
      <c r="B2098" s="154"/>
      <c r="M2098" s="165"/>
    </row>
    <row r="2099" spans="2:13" s="136" customFormat="1">
      <c r="B2099" s="154"/>
      <c r="M2099" s="165"/>
    </row>
    <row r="2100" spans="2:13" s="136" customFormat="1">
      <c r="B2100" s="154"/>
      <c r="M2100" s="165"/>
    </row>
    <row r="2101" spans="2:13" s="136" customFormat="1">
      <c r="B2101" s="154"/>
      <c r="M2101" s="165"/>
    </row>
    <row r="2102" spans="2:13" s="136" customFormat="1">
      <c r="B2102" s="154"/>
      <c r="M2102" s="165"/>
    </row>
    <row r="2103" spans="2:13" s="136" customFormat="1">
      <c r="B2103" s="154"/>
      <c r="M2103" s="165"/>
    </row>
    <row r="2104" spans="2:13" s="136" customFormat="1">
      <c r="B2104" s="154"/>
      <c r="M2104" s="165"/>
    </row>
    <row r="2105" spans="2:13" s="136" customFormat="1">
      <c r="B2105" s="154"/>
      <c r="M2105" s="165"/>
    </row>
    <row r="2106" spans="2:13" s="136" customFormat="1">
      <c r="B2106" s="154"/>
      <c r="M2106" s="165"/>
    </row>
    <row r="2107" spans="2:13" s="136" customFormat="1">
      <c r="B2107" s="154"/>
      <c r="M2107" s="165"/>
    </row>
    <row r="2108" spans="2:13" s="136" customFormat="1">
      <c r="B2108" s="154"/>
      <c r="M2108" s="165"/>
    </row>
    <row r="2109" spans="2:13" s="136" customFormat="1">
      <c r="B2109" s="154"/>
      <c r="M2109" s="165"/>
    </row>
    <row r="2110" spans="2:13" s="136" customFormat="1">
      <c r="B2110" s="154"/>
      <c r="M2110" s="165"/>
    </row>
    <row r="2111" spans="2:13" s="136" customFormat="1">
      <c r="B2111" s="154"/>
      <c r="M2111" s="165"/>
    </row>
    <row r="2112" spans="2:13" s="136" customFormat="1">
      <c r="B2112" s="154"/>
      <c r="M2112" s="165"/>
    </row>
    <row r="2113" spans="2:13" s="136" customFormat="1">
      <c r="B2113" s="154"/>
      <c r="M2113" s="165"/>
    </row>
    <row r="2114" spans="2:13" s="136" customFormat="1">
      <c r="B2114" s="154"/>
      <c r="M2114" s="165"/>
    </row>
    <row r="2115" spans="2:13" s="136" customFormat="1">
      <c r="B2115" s="154"/>
      <c r="M2115" s="165"/>
    </row>
    <row r="2116" spans="2:13" s="136" customFormat="1">
      <c r="B2116" s="154"/>
      <c r="M2116" s="165"/>
    </row>
    <row r="2117" spans="2:13" s="136" customFormat="1">
      <c r="B2117" s="154"/>
      <c r="M2117" s="165"/>
    </row>
    <row r="2118" spans="2:13" s="136" customFormat="1">
      <c r="B2118" s="154"/>
      <c r="M2118" s="165"/>
    </row>
    <row r="2119" spans="2:13" s="136" customFormat="1">
      <c r="B2119" s="154"/>
      <c r="M2119" s="165"/>
    </row>
    <row r="2120" spans="2:13" s="136" customFormat="1">
      <c r="B2120" s="154"/>
      <c r="M2120" s="165"/>
    </row>
    <row r="2121" spans="2:13" s="136" customFormat="1">
      <c r="B2121" s="154"/>
      <c r="M2121" s="165"/>
    </row>
    <row r="2122" spans="2:13" s="136" customFormat="1">
      <c r="B2122" s="154"/>
      <c r="M2122" s="165"/>
    </row>
    <row r="2123" spans="2:13" s="136" customFormat="1">
      <c r="B2123" s="154"/>
      <c r="M2123" s="165"/>
    </row>
    <row r="2124" spans="2:13" s="136" customFormat="1">
      <c r="B2124" s="154"/>
      <c r="M2124" s="165"/>
    </row>
    <row r="2125" spans="2:13" s="136" customFormat="1">
      <c r="B2125" s="154"/>
      <c r="M2125" s="165"/>
    </row>
    <row r="2126" spans="2:13" s="136" customFormat="1">
      <c r="B2126" s="154"/>
      <c r="M2126" s="165"/>
    </row>
    <row r="2127" spans="2:13" s="136" customFormat="1">
      <c r="B2127" s="154"/>
      <c r="M2127" s="165"/>
    </row>
    <row r="2128" spans="2:13" s="136" customFormat="1">
      <c r="B2128" s="154"/>
      <c r="M2128" s="165"/>
    </row>
    <row r="2129" spans="2:13" s="136" customFormat="1">
      <c r="B2129" s="154"/>
      <c r="M2129" s="165"/>
    </row>
    <row r="2130" spans="2:13" s="136" customFormat="1">
      <c r="B2130" s="154"/>
      <c r="M2130" s="165"/>
    </row>
    <row r="2131" spans="2:13" s="136" customFormat="1">
      <c r="B2131" s="154"/>
      <c r="M2131" s="165"/>
    </row>
    <row r="2132" spans="2:13" s="136" customFormat="1">
      <c r="B2132" s="154"/>
      <c r="M2132" s="165"/>
    </row>
    <row r="2133" spans="2:13" s="136" customFormat="1">
      <c r="B2133" s="154"/>
      <c r="M2133" s="165"/>
    </row>
    <row r="2134" spans="2:13" s="136" customFormat="1">
      <c r="B2134" s="154"/>
      <c r="M2134" s="165"/>
    </row>
    <row r="2135" spans="2:13" s="136" customFormat="1">
      <c r="B2135" s="154"/>
      <c r="M2135" s="165"/>
    </row>
    <row r="2136" spans="2:13" s="136" customFormat="1">
      <c r="B2136" s="154"/>
      <c r="M2136" s="165"/>
    </row>
    <row r="2137" spans="2:13" s="136" customFormat="1">
      <c r="B2137" s="154"/>
      <c r="M2137" s="165"/>
    </row>
    <row r="2138" spans="2:13" s="136" customFormat="1">
      <c r="B2138" s="154"/>
      <c r="M2138" s="165"/>
    </row>
    <row r="2139" spans="2:13" s="136" customFormat="1">
      <c r="B2139" s="154"/>
      <c r="M2139" s="165"/>
    </row>
    <row r="2140" spans="2:13" s="136" customFormat="1">
      <c r="B2140" s="154"/>
      <c r="M2140" s="165"/>
    </row>
    <row r="2141" spans="2:13" s="136" customFormat="1">
      <c r="B2141" s="154"/>
      <c r="M2141" s="165"/>
    </row>
    <row r="2142" spans="2:13" s="136" customFormat="1">
      <c r="B2142" s="154"/>
      <c r="M2142" s="165"/>
    </row>
    <row r="2143" spans="2:13" s="136" customFormat="1">
      <c r="B2143" s="154"/>
      <c r="M2143" s="165"/>
    </row>
    <row r="2144" spans="2:13" s="136" customFormat="1">
      <c r="B2144" s="154"/>
      <c r="M2144" s="165"/>
    </row>
    <row r="2145" spans="2:13" s="136" customFormat="1">
      <c r="B2145" s="154"/>
      <c r="M2145" s="165"/>
    </row>
    <row r="2146" spans="2:13" s="136" customFormat="1">
      <c r="B2146" s="154"/>
      <c r="M2146" s="165"/>
    </row>
    <row r="2147" spans="2:13" s="136" customFormat="1">
      <c r="B2147" s="154"/>
      <c r="M2147" s="165"/>
    </row>
    <row r="2148" spans="2:13" s="136" customFormat="1">
      <c r="B2148" s="154"/>
      <c r="M2148" s="165"/>
    </row>
    <row r="2149" spans="2:13" s="136" customFormat="1">
      <c r="B2149" s="154"/>
      <c r="M2149" s="165"/>
    </row>
    <row r="2150" spans="2:13" s="136" customFormat="1">
      <c r="B2150" s="154"/>
      <c r="M2150" s="165"/>
    </row>
    <row r="2151" spans="2:13" s="136" customFormat="1">
      <c r="B2151" s="154"/>
      <c r="M2151" s="165"/>
    </row>
    <row r="2152" spans="2:13" s="136" customFormat="1">
      <c r="B2152" s="154"/>
      <c r="M2152" s="165"/>
    </row>
    <row r="2153" spans="2:13" s="136" customFormat="1">
      <c r="B2153" s="154"/>
      <c r="M2153" s="165"/>
    </row>
    <row r="2154" spans="2:13" s="136" customFormat="1">
      <c r="B2154" s="154"/>
      <c r="M2154" s="165"/>
    </row>
    <row r="2155" spans="2:13" s="136" customFormat="1">
      <c r="B2155" s="154"/>
      <c r="M2155" s="165"/>
    </row>
    <row r="2156" spans="2:13" s="136" customFormat="1">
      <c r="B2156" s="154"/>
      <c r="M2156" s="165"/>
    </row>
    <row r="2157" spans="2:13" s="136" customFormat="1">
      <c r="B2157" s="154"/>
      <c r="M2157" s="165"/>
    </row>
    <row r="2158" spans="2:13" s="136" customFormat="1">
      <c r="B2158" s="154"/>
      <c r="M2158" s="165"/>
    </row>
    <row r="2159" spans="2:13" s="136" customFormat="1">
      <c r="B2159" s="154"/>
      <c r="M2159" s="165"/>
    </row>
    <row r="2160" spans="2:13" s="136" customFormat="1">
      <c r="B2160" s="154"/>
      <c r="M2160" s="165"/>
    </row>
    <row r="2161" spans="2:13" s="136" customFormat="1">
      <c r="B2161" s="154"/>
      <c r="M2161" s="165"/>
    </row>
    <row r="2162" spans="2:13" s="136" customFormat="1">
      <c r="B2162" s="154"/>
      <c r="M2162" s="165"/>
    </row>
    <row r="2163" spans="2:13" s="136" customFormat="1">
      <c r="B2163" s="154"/>
      <c r="M2163" s="165"/>
    </row>
    <row r="2164" spans="2:13" s="136" customFormat="1">
      <c r="B2164" s="154"/>
      <c r="M2164" s="165"/>
    </row>
    <row r="2165" spans="2:13" s="136" customFormat="1">
      <c r="B2165" s="154"/>
      <c r="M2165" s="165"/>
    </row>
    <row r="2166" spans="2:13" s="136" customFormat="1">
      <c r="B2166" s="154"/>
      <c r="M2166" s="165"/>
    </row>
    <row r="2167" spans="2:13" s="136" customFormat="1">
      <c r="B2167" s="154"/>
      <c r="M2167" s="165"/>
    </row>
    <row r="2168" spans="2:13" s="136" customFormat="1">
      <c r="B2168" s="154"/>
      <c r="M2168" s="165"/>
    </row>
    <row r="2169" spans="2:13" s="136" customFormat="1">
      <c r="B2169" s="154"/>
      <c r="M2169" s="165"/>
    </row>
    <row r="2170" spans="2:13" s="136" customFormat="1">
      <c r="B2170" s="154"/>
      <c r="M2170" s="165"/>
    </row>
    <row r="2171" spans="2:13" s="136" customFormat="1">
      <c r="B2171" s="154"/>
      <c r="M2171" s="165"/>
    </row>
    <row r="2172" spans="2:13" s="136" customFormat="1">
      <c r="B2172" s="154"/>
      <c r="M2172" s="165"/>
    </row>
    <row r="2173" spans="2:13" s="136" customFormat="1">
      <c r="B2173" s="154"/>
      <c r="M2173" s="165"/>
    </row>
    <row r="2174" spans="2:13" s="136" customFormat="1">
      <c r="B2174" s="154"/>
      <c r="M2174" s="165"/>
    </row>
    <row r="2175" spans="2:13" s="136" customFormat="1">
      <c r="B2175" s="154"/>
      <c r="M2175" s="165"/>
    </row>
    <row r="2176" spans="2:13" s="136" customFormat="1">
      <c r="B2176" s="154"/>
      <c r="M2176" s="165"/>
    </row>
    <row r="2177" spans="2:13" s="136" customFormat="1">
      <c r="B2177" s="154"/>
      <c r="M2177" s="165"/>
    </row>
    <row r="2178" spans="2:13" s="136" customFormat="1">
      <c r="B2178" s="154"/>
      <c r="M2178" s="165"/>
    </row>
    <row r="2179" spans="2:13" s="136" customFormat="1">
      <c r="B2179" s="154"/>
      <c r="M2179" s="165"/>
    </row>
    <row r="2180" spans="2:13" s="136" customFormat="1">
      <c r="B2180" s="154"/>
      <c r="M2180" s="165"/>
    </row>
    <row r="2181" spans="2:13" s="136" customFormat="1">
      <c r="B2181" s="154"/>
      <c r="M2181" s="165"/>
    </row>
    <row r="2182" spans="2:13" s="136" customFormat="1">
      <c r="B2182" s="154"/>
      <c r="M2182" s="165"/>
    </row>
    <row r="2183" spans="2:13" s="136" customFormat="1">
      <c r="B2183" s="154"/>
      <c r="M2183" s="165"/>
    </row>
    <row r="2184" spans="2:13" s="136" customFormat="1">
      <c r="B2184" s="154"/>
      <c r="M2184" s="165"/>
    </row>
    <row r="2185" spans="2:13" s="136" customFormat="1">
      <c r="B2185" s="154"/>
      <c r="M2185" s="165"/>
    </row>
    <row r="2186" spans="2:13" s="136" customFormat="1">
      <c r="B2186" s="154"/>
      <c r="M2186" s="165"/>
    </row>
    <row r="2187" spans="2:13" s="136" customFormat="1">
      <c r="B2187" s="154"/>
      <c r="M2187" s="165"/>
    </row>
    <row r="2188" spans="2:13" s="136" customFormat="1">
      <c r="B2188" s="154"/>
      <c r="M2188" s="165"/>
    </row>
    <row r="2189" spans="2:13" s="136" customFormat="1">
      <c r="B2189" s="154"/>
      <c r="M2189" s="165"/>
    </row>
    <row r="2190" spans="2:13" s="136" customFormat="1">
      <c r="B2190" s="154"/>
      <c r="M2190" s="165"/>
    </row>
    <row r="2191" spans="2:13" s="136" customFormat="1">
      <c r="B2191" s="154"/>
      <c r="M2191" s="165"/>
    </row>
    <row r="2192" spans="2:13" s="136" customFormat="1">
      <c r="B2192" s="154"/>
      <c r="M2192" s="165"/>
    </row>
    <row r="2193" spans="2:13" s="136" customFormat="1">
      <c r="B2193" s="154"/>
      <c r="M2193" s="165"/>
    </row>
    <row r="2194" spans="2:13" s="136" customFormat="1">
      <c r="B2194" s="154"/>
      <c r="M2194" s="165"/>
    </row>
    <row r="2195" spans="2:13" s="136" customFormat="1">
      <c r="B2195" s="154"/>
      <c r="M2195" s="165"/>
    </row>
    <row r="2196" spans="2:13" s="136" customFormat="1">
      <c r="B2196" s="154"/>
      <c r="M2196" s="165"/>
    </row>
    <row r="2197" spans="2:13" s="136" customFormat="1">
      <c r="B2197" s="154"/>
      <c r="M2197" s="165"/>
    </row>
    <row r="2198" spans="2:13" s="136" customFormat="1">
      <c r="B2198" s="154"/>
      <c r="M2198" s="165"/>
    </row>
    <row r="2199" spans="2:13" s="136" customFormat="1">
      <c r="B2199" s="154"/>
      <c r="M2199" s="165"/>
    </row>
    <row r="2200" spans="2:13" s="136" customFormat="1">
      <c r="B2200" s="154"/>
      <c r="M2200" s="165"/>
    </row>
    <row r="2201" spans="2:13" s="136" customFormat="1">
      <c r="B2201" s="154"/>
      <c r="M2201" s="165"/>
    </row>
    <row r="2202" spans="2:13" s="136" customFormat="1">
      <c r="B2202" s="154"/>
      <c r="M2202" s="165"/>
    </row>
    <row r="2203" spans="2:13" s="136" customFormat="1">
      <c r="B2203" s="154"/>
      <c r="M2203" s="165"/>
    </row>
    <row r="2204" spans="2:13" s="136" customFormat="1">
      <c r="B2204" s="154"/>
      <c r="M2204" s="165"/>
    </row>
    <row r="2205" spans="2:13" s="136" customFormat="1">
      <c r="B2205" s="154"/>
      <c r="M2205" s="165"/>
    </row>
    <row r="2206" spans="2:13" s="136" customFormat="1">
      <c r="B2206" s="154"/>
      <c r="M2206" s="165"/>
    </row>
    <row r="2207" spans="2:13" s="136" customFormat="1">
      <c r="B2207" s="154"/>
      <c r="M2207" s="165"/>
    </row>
    <row r="2208" spans="2:13" s="136" customFormat="1">
      <c r="B2208" s="154"/>
      <c r="M2208" s="165"/>
    </row>
    <row r="2209" spans="2:13" s="136" customFormat="1">
      <c r="B2209" s="154"/>
      <c r="M2209" s="165"/>
    </row>
    <row r="2210" spans="2:13" s="136" customFormat="1">
      <c r="B2210" s="154"/>
      <c r="M2210" s="165"/>
    </row>
    <row r="2211" spans="2:13" s="136" customFormat="1">
      <c r="B2211" s="154"/>
      <c r="M2211" s="165"/>
    </row>
    <row r="2212" spans="2:13" s="136" customFormat="1">
      <c r="B2212" s="154"/>
      <c r="M2212" s="165"/>
    </row>
    <row r="2213" spans="2:13" s="136" customFormat="1">
      <c r="B2213" s="154"/>
      <c r="M2213" s="165"/>
    </row>
    <row r="2214" spans="2:13" s="136" customFormat="1">
      <c r="B2214" s="154"/>
      <c r="M2214" s="165"/>
    </row>
    <row r="2215" spans="2:13" s="136" customFormat="1">
      <c r="B2215" s="154"/>
      <c r="M2215" s="165"/>
    </row>
    <row r="2216" spans="2:13" s="136" customFormat="1">
      <c r="B2216" s="154"/>
      <c r="M2216" s="165"/>
    </row>
    <row r="2217" spans="2:13" s="136" customFormat="1">
      <c r="B2217" s="154"/>
      <c r="M2217" s="165"/>
    </row>
    <row r="2218" spans="2:13" s="136" customFormat="1">
      <c r="B2218" s="154"/>
      <c r="M2218" s="165"/>
    </row>
    <row r="2219" spans="2:13" s="136" customFormat="1">
      <c r="B2219" s="154"/>
      <c r="M2219" s="165"/>
    </row>
    <row r="2220" spans="2:13" s="136" customFormat="1">
      <c r="B2220" s="154"/>
      <c r="M2220" s="165"/>
    </row>
    <row r="2221" spans="2:13" s="136" customFormat="1">
      <c r="B2221" s="154"/>
      <c r="M2221" s="165"/>
    </row>
    <row r="2222" spans="2:13" s="136" customFormat="1">
      <c r="B2222" s="154"/>
      <c r="M2222" s="165"/>
    </row>
    <row r="2223" spans="2:13" s="136" customFormat="1">
      <c r="B2223" s="154"/>
      <c r="M2223" s="165"/>
    </row>
    <row r="2224" spans="2:13" s="136" customFormat="1">
      <c r="B2224" s="154"/>
      <c r="M2224" s="165"/>
    </row>
    <row r="2225" spans="2:13" s="136" customFormat="1">
      <c r="B2225" s="154"/>
      <c r="M2225" s="165"/>
    </row>
    <row r="2226" spans="2:13" s="136" customFormat="1">
      <c r="B2226" s="154"/>
      <c r="M2226" s="165"/>
    </row>
    <row r="2227" spans="2:13" s="136" customFormat="1">
      <c r="B2227" s="154"/>
      <c r="M2227" s="165"/>
    </row>
    <row r="2228" spans="2:13" s="136" customFormat="1">
      <c r="B2228" s="154"/>
      <c r="M2228" s="165"/>
    </row>
    <row r="2229" spans="2:13" s="136" customFormat="1">
      <c r="B2229" s="154"/>
      <c r="M2229" s="165"/>
    </row>
    <row r="2230" spans="2:13" s="136" customFormat="1">
      <c r="B2230" s="154"/>
      <c r="M2230" s="165"/>
    </row>
    <row r="2231" spans="2:13" s="136" customFormat="1">
      <c r="B2231" s="154"/>
      <c r="M2231" s="165"/>
    </row>
    <row r="2232" spans="2:13" s="136" customFormat="1">
      <c r="B2232" s="154"/>
      <c r="M2232" s="165"/>
    </row>
    <row r="2233" spans="2:13" s="136" customFormat="1">
      <c r="B2233" s="154"/>
      <c r="M2233" s="165"/>
    </row>
    <row r="2234" spans="2:13" s="136" customFormat="1">
      <c r="B2234" s="154"/>
      <c r="M2234" s="165"/>
    </row>
    <row r="2235" spans="2:13" s="136" customFormat="1">
      <c r="B2235" s="154"/>
      <c r="M2235" s="165"/>
    </row>
    <row r="2236" spans="2:13" s="136" customFormat="1">
      <c r="B2236" s="154"/>
      <c r="M2236" s="165"/>
    </row>
    <row r="2237" spans="2:13" s="136" customFormat="1">
      <c r="B2237" s="154"/>
      <c r="M2237" s="165"/>
    </row>
    <row r="2238" spans="2:13" s="136" customFormat="1">
      <c r="B2238" s="154"/>
      <c r="M2238" s="165"/>
    </row>
    <row r="2239" spans="2:13" s="136" customFormat="1">
      <c r="B2239" s="154"/>
      <c r="M2239" s="165"/>
    </row>
    <row r="2240" spans="2:13" s="136" customFormat="1">
      <c r="B2240" s="154"/>
      <c r="M2240" s="165"/>
    </row>
    <row r="2241" spans="2:13" s="136" customFormat="1">
      <c r="B2241" s="154"/>
      <c r="M2241" s="165"/>
    </row>
    <row r="2242" spans="2:13" s="136" customFormat="1">
      <c r="B2242" s="154"/>
      <c r="M2242" s="165"/>
    </row>
    <row r="2243" spans="2:13" s="136" customFormat="1">
      <c r="B2243" s="154"/>
      <c r="M2243" s="165"/>
    </row>
    <row r="2244" spans="2:13" s="136" customFormat="1">
      <c r="B2244" s="154"/>
      <c r="M2244" s="165"/>
    </row>
    <row r="2245" spans="2:13" s="136" customFormat="1">
      <c r="B2245" s="154"/>
      <c r="M2245" s="165"/>
    </row>
    <row r="2246" spans="2:13" s="136" customFormat="1">
      <c r="B2246" s="154"/>
      <c r="M2246" s="165"/>
    </row>
    <row r="2247" spans="2:13" s="136" customFormat="1">
      <c r="B2247" s="154"/>
      <c r="M2247" s="165"/>
    </row>
    <row r="2248" spans="2:13" s="136" customFormat="1">
      <c r="B2248" s="154"/>
      <c r="M2248" s="165"/>
    </row>
    <row r="2249" spans="2:13" s="136" customFormat="1">
      <c r="B2249" s="154"/>
      <c r="M2249" s="165"/>
    </row>
    <row r="2250" spans="2:13" s="136" customFormat="1">
      <c r="B2250" s="154"/>
      <c r="M2250" s="165"/>
    </row>
    <row r="2251" spans="2:13" s="136" customFormat="1">
      <c r="B2251" s="154"/>
      <c r="M2251" s="165"/>
    </row>
    <row r="2252" spans="2:13" s="136" customFormat="1">
      <c r="B2252" s="154"/>
      <c r="M2252" s="165"/>
    </row>
    <row r="2253" spans="2:13" s="136" customFormat="1">
      <c r="B2253" s="154"/>
      <c r="M2253" s="165"/>
    </row>
    <row r="2254" spans="2:13" s="136" customFormat="1">
      <c r="B2254" s="154"/>
      <c r="M2254" s="165"/>
    </row>
    <row r="2255" spans="2:13" s="136" customFormat="1">
      <c r="B2255" s="154"/>
      <c r="M2255" s="165"/>
    </row>
    <row r="2256" spans="2:13" s="136" customFormat="1">
      <c r="B2256" s="154"/>
      <c r="M2256" s="165"/>
    </row>
    <row r="2257" spans="2:13" s="136" customFormat="1">
      <c r="B2257" s="154"/>
      <c r="M2257" s="165"/>
    </row>
    <row r="2258" spans="2:13" s="136" customFormat="1">
      <c r="B2258" s="154"/>
      <c r="M2258" s="165"/>
    </row>
    <row r="2259" spans="2:13" s="136" customFormat="1">
      <c r="B2259" s="154"/>
      <c r="M2259" s="165"/>
    </row>
    <row r="2260" spans="2:13" s="136" customFormat="1">
      <c r="B2260" s="154"/>
      <c r="M2260" s="165"/>
    </row>
    <row r="2261" spans="2:13" s="136" customFormat="1">
      <c r="B2261" s="154"/>
      <c r="M2261" s="165"/>
    </row>
    <row r="2262" spans="2:13" s="136" customFormat="1">
      <c r="B2262" s="154"/>
      <c r="M2262" s="165"/>
    </row>
    <row r="2263" spans="2:13" s="136" customFormat="1">
      <c r="B2263" s="154"/>
      <c r="M2263" s="165"/>
    </row>
    <row r="2264" spans="2:13" s="136" customFormat="1">
      <c r="B2264" s="154"/>
      <c r="M2264" s="165"/>
    </row>
    <row r="2265" spans="2:13" s="136" customFormat="1">
      <c r="B2265" s="154"/>
      <c r="M2265" s="165"/>
    </row>
    <row r="2266" spans="2:13" s="136" customFormat="1">
      <c r="B2266" s="154"/>
      <c r="M2266" s="165"/>
    </row>
    <row r="2267" spans="2:13" s="136" customFormat="1">
      <c r="B2267" s="154"/>
      <c r="M2267" s="165"/>
    </row>
    <row r="2268" spans="2:13" s="136" customFormat="1">
      <c r="B2268" s="154"/>
      <c r="M2268" s="165"/>
    </row>
    <row r="2269" spans="2:13" s="136" customFormat="1">
      <c r="B2269" s="154"/>
      <c r="M2269" s="165"/>
    </row>
    <row r="2270" spans="2:13" s="136" customFormat="1">
      <c r="B2270" s="154"/>
      <c r="M2270" s="165"/>
    </row>
    <row r="2271" spans="2:13" s="136" customFormat="1">
      <c r="B2271" s="154"/>
      <c r="M2271" s="165"/>
    </row>
    <row r="2272" spans="2:13" s="136" customFormat="1">
      <c r="B2272" s="154"/>
      <c r="M2272" s="165"/>
    </row>
    <row r="2273" spans="2:13" s="136" customFormat="1">
      <c r="B2273" s="154"/>
      <c r="M2273" s="165"/>
    </row>
    <row r="2274" spans="2:13" s="136" customFormat="1">
      <c r="B2274" s="154"/>
      <c r="M2274" s="165"/>
    </row>
    <row r="2275" spans="2:13" s="136" customFormat="1">
      <c r="B2275" s="154"/>
      <c r="M2275" s="165"/>
    </row>
    <row r="2276" spans="2:13" s="136" customFormat="1">
      <c r="B2276" s="154"/>
      <c r="M2276" s="165"/>
    </row>
    <row r="2277" spans="2:13" s="136" customFormat="1">
      <c r="B2277" s="154"/>
      <c r="M2277" s="165"/>
    </row>
    <row r="2278" spans="2:13" s="136" customFormat="1">
      <c r="B2278" s="154"/>
      <c r="M2278" s="165"/>
    </row>
    <row r="2279" spans="2:13" s="136" customFormat="1">
      <c r="B2279" s="154"/>
      <c r="M2279" s="165"/>
    </row>
    <row r="2280" spans="2:13" s="136" customFormat="1">
      <c r="B2280" s="154"/>
      <c r="M2280" s="165"/>
    </row>
    <row r="2281" spans="2:13" s="136" customFormat="1">
      <c r="B2281" s="154"/>
      <c r="M2281" s="165"/>
    </row>
    <row r="2282" spans="2:13" s="136" customFormat="1">
      <c r="B2282" s="154"/>
      <c r="M2282" s="165"/>
    </row>
    <row r="2283" spans="2:13" s="136" customFormat="1">
      <c r="B2283" s="154"/>
      <c r="M2283" s="165"/>
    </row>
    <row r="2284" spans="2:13" s="136" customFormat="1">
      <c r="B2284" s="154"/>
      <c r="M2284" s="165"/>
    </row>
    <row r="2285" spans="2:13" s="136" customFormat="1">
      <c r="B2285" s="154"/>
      <c r="M2285" s="165"/>
    </row>
    <row r="2286" spans="2:13" s="136" customFormat="1">
      <c r="B2286" s="154"/>
      <c r="M2286" s="165"/>
    </row>
    <row r="2287" spans="2:13" s="136" customFormat="1">
      <c r="B2287" s="154"/>
      <c r="M2287" s="165"/>
    </row>
    <row r="2288" spans="2:13" s="136" customFormat="1">
      <c r="B2288" s="154"/>
      <c r="M2288" s="165"/>
    </row>
    <row r="2289" spans="2:13" s="136" customFormat="1">
      <c r="B2289" s="154"/>
      <c r="M2289" s="165"/>
    </row>
    <row r="2290" spans="2:13" s="136" customFormat="1">
      <c r="B2290" s="154"/>
      <c r="M2290" s="165"/>
    </row>
    <row r="2291" spans="2:13" s="136" customFormat="1">
      <c r="B2291" s="154"/>
      <c r="M2291" s="165"/>
    </row>
    <row r="2292" spans="2:13" s="136" customFormat="1">
      <c r="B2292" s="154"/>
      <c r="M2292" s="165"/>
    </row>
    <row r="2293" spans="2:13" s="136" customFormat="1">
      <c r="B2293" s="154"/>
      <c r="M2293" s="165"/>
    </row>
    <row r="2294" spans="2:13" s="136" customFormat="1">
      <c r="B2294" s="154"/>
      <c r="M2294" s="165"/>
    </row>
    <row r="2295" spans="2:13" s="136" customFormat="1">
      <c r="B2295" s="154"/>
      <c r="M2295" s="165"/>
    </row>
    <row r="2296" spans="2:13" s="136" customFormat="1">
      <c r="B2296" s="154"/>
      <c r="M2296" s="165"/>
    </row>
    <row r="2297" spans="2:13" s="136" customFormat="1">
      <c r="B2297" s="154"/>
      <c r="M2297" s="165"/>
    </row>
    <row r="2298" spans="2:13" s="136" customFormat="1">
      <c r="B2298" s="154"/>
      <c r="M2298" s="165"/>
    </row>
    <row r="2299" spans="2:13" s="136" customFormat="1">
      <c r="B2299" s="154"/>
      <c r="M2299" s="165"/>
    </row>
    <row r="2300" spans="2:13" s="136" customFormat="1">
      <c r="B2300" s="154"/>
      <c r="M2300" s="165"/>
    </row>
    <row r="2301" spans="2:13" s="136" customFormat="1">
      <c r="B2301" s="154"/>
      <c r="M2301" s="165"/>
    </row>
    <row r="2302" spans="2:13" s="136" customFormat="1">
      <c r="B2302" s="154"/>
      <c r="M2302" s="165"/>
    </row>
    <row r="2303" spans="2:13" s="136" customFormat="1">
      <c r="B2303" s="154"/>
      <c r="M2303" s="165"/>
    </row>
    <row r="2304" spans="2:13" s="136" customFormat="1">
      <c r="B2304" s="154"/>
      <c r="M2304" s="165"/>
    </row>
    <row r="2305" spans="2:13" s="136" customFormat="1">
      <c r="B2305" s="154"/>
      <c r="M2305" s="165"/>
    </row>
    <row r="2306" spans="2:13" s="136" customFormat="1">
      <c r="B2306" s="154"/>
      <c r="M2306" s="165"/>
    </row>
    <row r="2307" spans="2:13" s="136" customFormat="1">
      <c r="B2307" s="154"/>
      <c r="M2307" s="165"/>
    </row>
    <row r="2308" spans="2:13" s="136" customFormat="1">
      <c r="B2308" s="154"/>
      <c r="M2308" s="165"/>
    </row>
    <row r="2309" spans="2:13" s="136" customFormat="1">
      <c r="B2309" s="154"/>
      <c r="M2309" s="165"/>
    </row>
    <row r="2310" spans="2:13" s="136" customFormat="1">
      <c r="B2310" s="154"/>
      <c r="M2310" s="165"/>
    </row>
    <row r="2311" spans="2:13" s="136" customFormat="1">
      <c r="B2311" s="154"/>
      <c r="M2311" s="165"/>
    </row>
    <row r="2312" spans="2:13" s="136" customFormat="1">
      <c r="B2312" s="154"/>
      <c r="M2312" s="165"/>
    </row>
    <row r="2313" spans="2:13" s="136" customFormat="1">
      <c r="B2313" s="154"/>
      <c r="M2313" s="165"/>
    </row>
    <row r="2314" spans="2:13" s="136" customFormat="1">
      <c r="B2314" s="154"/>
      <c r="M2314" s="165"/>
    </row>
    <row r="2315" spans="2:13" s="136" customFormat="1">
      <c r="B2315" s="154"/>
      <c r="M2315" s="165"/>
    </row>
    <row r="2316" spans="2:13" s="136" customFormat="1">
      <c r="B2316" s="154"/>
      <c r="M2316" s="165"/>
    </row>
    <row r="2317" spans="2:13" s="136" customFormat="1">
      <c r="B2317" s="154"/>
      <c r="M2317" s="165"/>
    </row>
    <row r="2318" spans="2:13" s="136" customFormat="1">
      <c r="B2318" s="154"/>
      <c r="M2318" s="165"/>
    </row>
    <row r="2319" spans="2:13" s="136" customFormat="1">
      <c r="B2319" s="154"/>
      <c r="M2319" s="165"/>
    </row>
    <row r="2320" spans="2:13" s="136" customFormat="1">
      <c r="B2320" s="154"/>
      <c r="M2320" s="165"/>
    </row>
    <row r="2321" spans="2:13" s="136" customFormat="1">
      <c r="B2321" s="154"/>
      <c r="M2321" s="165"/>
    </row>
    <row r="2322" spans="2:13" s="136" customFormat="1">
      <c r="B2322" s="154"/>
      <c r="M2322" s="165"/>
    </row>
    <row r="2323" spans="2:13" s="136" customFormat="1">
      <c r="B2323" s="154"/>
      <c r="M2323" s="165"/>
    </row>
    <row r="2324" spans="2:13" s="136" customFormat="1">
      <c r="B2324" s="154"/>
      <c r="M2324" s="165"/>
    </row>
    <row r="2325" spans="2:13" s="136" customFormat="1">
      <c r="B2325" s="154"/>
      <c r="M2325" s="165"/>
    </row>
    <row r="2326" spans="2:13" s="136" customFormat="1">
      <c r="B2326" s="154"/>
      <c r="M2326" s="165"/>
    </row>
    <row r="2327" spans="2:13" s="136" customFormat="1">
      <c r="B2327" s="154"/>
      <c r="M2327" s="165"/>
    </row>
    <row r="2328" spans="2:13" s="136" customFormat="1">
      <c r="B2328" s="154"/>
      <c r="M2328" s="165"/>
    </row>
    <row r="2329" spans="2:13" s="136" customFormat="1">
      <c r="B2329" s="154"/>
      <c r="M2329" s="165"/>
    </row>
    <row r="2330" spans="2:13" s="136" customFormat="1">
      <c r="B2330" s="154"/>
      <c r="M2330" s="165"/>
    </row>
    <row r="2331" spans="2:13" s="136" customFormat="1">
      <c r="B2331" s="154"/>
      <c r="M2331" s="165"/>
    </row>
    <row r="2332" spans="2:13" s="136" customFormat="1">
      <c r="B2332" s="154"/>
      <c r="M2332" s="165"/>
    </row>
    <row r="2333" spans="2:13" s="136" customFormat="1">
      <c r="B2333" s="154"/>
      <c r="M2333" s="165"/>
    </row>
    <row r="2334" spans="2:13" s="136" customFormat="1">
      <c r="B2334" s="154"/>
      <c r="M2334" s="165"/>
    </row>
    <row r="2335" spans="2:13" s="136" customFormat="1">
      <c r="B2335" s="154"/>
      <c r="M2335" s="165"/>
    </row>
    <row r="2336" spans="2:13" s="136" customFormat="1">
      <c r="B2336" s="154"/>
      <c r="M2336" s="165"/>
    </row>
    <row r="2337" spans="2:13" s="136" customFormat="1">
      <c r="B2337" s="154"/>
      <c r="M2337" s="165"/>
    </row>
    <row r="2338" spans="2:13" s="136" customFormat="1">
      <c r="B2338" s="154"/>
      <c r="M2338" s="165"/>
    </row>
    <row r="2339" spans="2:13" s="136" customFormat="1">
      <c r="B2339" s="154"/>
      <c r="M2339" s="165"/>
    </row>
    <row r="2340" spans="2:13" s="136" customFormat="1">
      <c r="B2340" s="154"/>
      <c r="M2340" s="165"/>
    </row>
    <row r="2341" spans="2:13" s="136" customFormat="1">
      <c r="B2341" s="154"/>
      <c r="M2341" s="165"/>
    </row>
    <row r="2342" spans="2:13" s="136" customFormat="1">
      <c r="B2342" s="154"/>
      <c r="M2342" s="165"/>
    </row>
    <row r="2343" spans="2:13" s="136" customFormat="1">
      <c r="B2343" s="154"/>
      <c r="M2343" s="165"/>
    </row>
    <row r="2344" spans="2:13" s="136" customFormat="1">
      <c r="B2344" s="154"/>
      <c r="M2344" s="165"/>
    </row>
    <row r="2345" spans="2:13" s="136" customFormat="1">
      <c r="B2345" s="154"/>
      <c r="M2345" s="165"/>
    </row>
    <row r="2346" spans="2:13" s="136" customFormat="1">
      <c r="B2346" s="154"/>
      <c r="M2346" s="165"/>
    </row>
    <row r="2347" spans="2:13" s="136" customFormat="1">
      <c r="B2347" s="154"/>
      <c r="M2347" s="165"/>
    </row>
    <row r="2348" spans="2:13" s="136" customFormat="1">
      <c r="B2348" s="154"/>
      <c r="M2348" s="165"/>
    </row>
    <row r="2349" spans="2:13" s="136" customFormat="1">
      <c r="B2349" s="154"/>
      <c r="M2349" s="165"/>
    </row>
    <row r="2350" spans="2:13" s="136" customFormat="1">
      <c r="B2350" s="154"/>
      <c r="M2350" s="165"/>
    </row>
    <row r="2351" spans="2:13" s="136" customFormat="1">
      <c r="B2351" s="154"/>
      <c r="M2351" s="165"/>
    </row>
    <row r="2352" spans="2:13" s="136" customFormat="1">
      <c r="B2352" s="154"/>
      <c r="M2352" s="165"/>
    </row>
    <row r="2353" spans="2:13" s="136" customFormat="1">
      <c r="B2353" s="154"/>
      <c r="M2353" s="165"/>
    </row>
    <row r="2354" spans="2:13" s="136" customFormat="1">
      <c r="B2354" s="154"/>
      <c r="M2354" s="165"/>
    </row>
    <row r="2355" spans="2:13" s="136" customFormat="1">
      <c r="B2355" s="154"/>
      <c r="M2355" s="165"/>
    </row>
    <row r="2356" spans="2:13" s="136" customFormat="1">
      <c r="B2356" s="154"/>
      <c r="M2356" s="165"/>
    </row>
    <row r="2357" spans="2:13" s="136" customFormat="1">
      <c r="B2357" s="154"/>
      <c r="M2357" s="165"/>
    </row>
    <row r="2358" spans="2:13" s="136" customFormat="1">
      <c r="B2358" s="154"/>
      <c r="M2358" s="165"/>
    </row>
    <row r="2359" spans="2:13" s="136" customFormat="1">
      <c r="B2359" s="154"/>
      <c r="M2359" s="165"/>
    </row>
    <row r="2360" spans="2:13" s="136" customFormat="1">
      <c r="B2360" s="154"/>
      <c r="M2360" s="165"/>
    </row>
    <row r="2361" spans="2:13" s="136" customFormat="1">
      <c r="B2361" s="154"/>
      <c r="M2361" s="165"/>
    </row>
    <row r="2362" spans="2:13" s="136" customFormat="1">
      <c r="B2362" s="154"/>
      <c r="M2362" s="165"/>
    </row>
    <row r="2363" spans="2:13" s="136" customFormat="1">
      <c r="B2363" s="154"/>
      <c r="M2363" s="165"/>
    </row>
    <row r="2364" spans="2:13" s="136" customFormat="1">
      <c r="B2364" s="154"/>
      <c r="M2364" s="165"/>
    </row>
    <row r="2365" spans="2:13" s="136" customFormat="1">
      <c r="B2365" s="154"/>
      <c r="M2365" s="165"/>
    </row>
    <row r="2366" spans="2:13" s="136" customFormat="1">
      <c r="B2366" s="154"/>
      <c r="M2366" s="165"/>
    </row>
    <row r="2367" spans="2:13" s="136" customFormat="1">
      <c r="B2367" s="154"/>
      <c r="M2367" s="165"/>
    </row>
    <row r="2368" spans="2:13" s="136" customFormat="1">
      <c r="B2368" s="154"/>
      <c r="M2368" s="165"/>
    </row>
    <row r="2369" spans="2:13" s="136" customFormat="1">
      <c r="B2369" s="154"/>
      <c r="M2369" s="165"/>
    </row>
    <row r="2370" spans="2:13" s="136" customFormat="1">
      <c r="B2370" s="154"/>
      <c r="M2370" s="165"/>
    </row>
    <row r="2371" spans="2:13" s="136" customFormat="1">
      <c r="B2371" s="154"/>
      <c r="M2371" s="165"/>
    </row>
    <row r="2372" spans="2:13" s="136" customFormat="1">
      <c r="B2372" s="154"/>
      <c r="M2372" s="165"/>
    </row>
    <row r="2373" spans="2:13" s="136" customFormat="1">
      <c r="B2373" s="154"/>
      <c r="M2373" s="165"/>
    </row>
    <row r="2374" spans="2:13" s="136" customFormat="1">
      <c r="B2374" s="154"/>
      <c r="M2374" s="165"/>
    </row>
    <row r="2375" spans="2:13" s="136" customFormat="1">
      <c r="B2375" s="154"/>
      <c r="M2375" s="165"/>
    </row>
    <row r="2376" spans="2:13" s="136" customFormat="1">
      <c r="B2376" s="154"/>
      <c r="M2376" s="165"/>
    </row>
    <row r="2377" spans="2:13" s="136" customFormat="1">
      <c r="B2377" s="154"/>
      <c r="M2377" s="165"/>
    </row>
    <row r="2378" spans="2:13" s="136" customFormat="1">
      <c r="B2378" s="154"/>
      <c r="M2378" s="165"/>
    </row>
    <row r="2379" spans="2:13" s="136" customFormat="1">
      <c r="B2379" s="154"/>
      <c r="M2379" s="165"/>
    </row>
    <row r="2380" spans="2:13" s="136" customFormat="1">
      <c r="B2380" s="154"/>
      <c r="M2380" s="165"/>
    </row>
    <row r="2381" spans="2:13" s="136" customFormat="1">
      <c r="B2381" s="154"/>
      <c r="M2381" s="165"/>
    </row>
    <row r="2382" spans="2:13" s="136" customFormat="1">
      <c r="B2382" s="154"/>
      <c r="M2382" s="165"/>
    </row>
    <row r="2383" spans="2:13" s="136" customFormat="1">
      <c r="B2383" s="154"/>
      <c r="M2383" s="165"/>
    </row>
    <row r="2384" spans="2:13" s="136" customFormat="1">
      <c r="B2384" s="154"/>
      <c r="M2384" s="165"/>
    </row>
    <row r="2385" spans="2:13" s="136" customFormat="1">
      <c r="B2385" s="154"/>
      <c r="M2385" s="165"/>
    </row>
    <row r="2386" spans="2:13" s="136" customFormat="1">
      <c r="B2386" s="154"/>
      <c r="M2386" s="165"/>
    </row>
    <row r="2387" spans="2:13" s="136" customFormat="1">
      <c r="B2387" s="154"/>
      <c r="M2387" s="165"/>
    </row>
    <row r="2388" spans="2:13" s="136" customFormat="1">
      <c r="B2388" s="154"/>
      <c r="M2388" s="165"/>
    </row>
    <row r="2389" spans="2:13" s="136" customFormat="1">
      <c r="B2389" s="154"/>
      <c r="M2389" s="165"/>
    </row>
    <row r="2390" spans="2:13" s="136" customFormat="1">
      <c r="B2390" s="154"/>
      <c r="M2390" s="165"/>
    </row>
    <row r="2391" spans="2:13" s="136" customFormat="1">
      <c r="B2391" s="154"/>
      <c r="M2391" s="165"/>
    </row>
    <row r="2392" spans="2:13" s="136" customFormat="1">
      <c r="B2392" s="154"/>
      <c r="M2392" s="165"/>
    </row>
    <row r="2393" spans="2:13" s="136" customFormat="1">
      <c r="B2393" s="154"/>
      <c r="M2393" s="165"/>
    </row>
    <row r="2394" spans="2:13" s="136" customFormat="1">
      <c r="B2394" s="154"/>
      <c r="M2394" s="165"/>
    </row>
    <row r="2395" spans="2:13" s="136" customFormat="1">
      <c r="B2395" s="154"/>
      <c r="M2395" s="165"/>
    </row>
    <row r="2396" spans="2:13" s="136" customFormat="1">
      <c r="B2396" s="154"/>
      <c r="M2396" s="165"/>
    </row>
    <row r="2397" spans="2:13" s="136" customFormat="1">
      <c r="B2397" s="154"/>
      <c r="M2397" s="165"/>
    </row>
    <row r="2398" spans="2:13" s="136" customFormat="1">
      <c r="B2398" s="154"/>
      <c r="M2398" s="165"/>
    </row>
    <row r="2399" spans="2:13" s="136" customFormat="1">
      <c r="B2399" s="154"/>
      <c r="M2399" s="165"/>
    </row>
    <row r="2400" spans="2:13" s="136" customFormat="1">
      <c r="B2400" s="154"/>
      <c r="M2400" s="165"/>
    </row>
    <row r="2401" spans="2:13" s="136" customFormat="1">
      <c r="B2401" s="154"/>
      <c r="M2401" s="165"/>
    </row>
    <row r="2402" spans="2:13" s="136" customFormat="1">
      <c r="B2402" s="154"/>
      <c r="M2402" s="165"/>
    </row>
    <row r="2403" spans="2:13" s="136" customFormat="1">
      <c r="B2403" s="154"/>
      <c r="M2403" s="165"/>
    </row>
    <row r="2404" spans="2:13" s="136" customFormat="1">
      <c r="B2404" s="154"/>
      <c r="M2404" s="165"/>
    </row>
    <row r="2405" spans="2:13" s="136" customFormat="1">
      <c r="B2405" s="154"/>
      <c r="M2405" s="165"/>
    </row>
    <row r="2406" spans="2:13" s="136" customFormat="1">
      <c r="B2406" s="154"/>
      <c r="M2406" s="165"/>
    </row>
    <row r="2407" spans="2:13" s="136" customFormat="1">
      <c r="B2407" s="154"/>
      <c r="M2407" s="165"/>
    </row>
    <row r="2408" spans="2:13" s="136" customFormat="1">
      <c r="B2408" s="154"/>
      <c r="M2408" s="165"/>
    </row>
    <row r="2409" spans="2:13" s="136" customFormat="1">
      <c r="B2409" s="154"/>
      <c r="M2409" s="165"/>
    </row>
    <row r="2410" spans="2:13" s="136" customFormat="1">
      <c r="B2410" s="154"/>
      <c r="M2410" s="165"/>
    </row>
    <row r="2411" spans="2:13" s="136" customFormat="1">
      <c r="B2411" s="154"/>
      <c r="M2411" s="165"/>
    </row>
    <row r="2412" spans="2:13" s="136" customFormat="1">
      <c r="B2412" s="154"/>
      <c r="M2412" s="165"/>
    </row>
    <row r="2413" spans="2:13" s="136" customFormat="1">
      <c r="B2413" s="154"/>
      <c r="M2413" s="165"/>
    </row>
    <row r="2414" spans="2:13" s="136" customFormat="1">
      <c r="B2414" s="154"/>
      <c r="M2414" s="165"/>
    </row>
    <row r="2415" spans="2:13" s="136" customFormat="1">
      <c r="B2415" s="154"/>
      <c r="M2415" s="165"/>
    </row>
    <row r="2416" spans="2:13" s="136" customFormat="1">
      <c r="B2416" s="154"/>
      <c r="M2416" s="165"/>
    </row>
    <row r="2417" spans="2:13" s="136" customFormat="1">
      <c r="B2417" s="154"/>
      <c r="M2417" s="165"/>
    </row>
    <row r="2418" spans="2:13" s="136" customFormat="1">
      <c r="B2418" s="154"/>
      <c r="M2418" s="165"/>
    </row>
    <row r="2419" spans="2:13" s="136" customFormat="1">
      <c r="B2419" s="154"/>
      <c r="M2419" s="165"/>
    </row>
    <row r="2420" spans="2:13" s="136" customFormat="1">
      <c r="B2420" s="154"/>
      <c r="M2420" s="165"/>
    </row>
    <row r="2421" spans="2:13" s="136" customFormat="1">
      <c r="B2421" s="154"/>
      <c r="M2421" s="165"/>
    </row>
    <row r="2422" spans="2:13" s="136" customFormat="1">
      <c r="B2422" s="154"/>
      <c r="M2422" s="165"/>
    </row>
    <row r="2423" spans="2:13" s="136" customFormat="1">
      <c r="B2423" s="154"/>
      <c r="M2423" s="165"/>
    </row>
    <row r="2424" spans="2:13" s="136" customFormat="1">
      <c r="B2424" s="154"/>
      <c r="M2424" s="165"/>
    </row>
    <row r="2425" spans="2:13" s="136" customFormat="1">
      <c r="B2425" s="154"/>
      <c r="M2425" s="165"/>
    </row>
    <row r="2426" spans="2:13" s="136" customFormat="1">
      <c r="B2426" s="154"/>
      <c r="M2426" s="165"/>
    </row>
    <row r="2427" spans="2:13" s="136" customFormat="1">
      <c r="B2427" s="154"/>
      <c r="M2427" s="165"/>
    </row>
    <row r="2428" spans="2:13" s="136" customFormat="1">
      <c r="B2428" s="154"/>
      <c r="M2428" s="165"/>
    </row>
    <row r="2429" spans="2:13" s="136" customFormat="1">
      <c r="B2429" s="154"/>
      <c r="M2429" s="165"/>
    </row>
    <row r="2430" spans="2:13" s="136" customFormat="1">
      <c r="B2430" s="154"/>
      <c r="M2430" s="165"/>
    </row>
    <row r="2431" spans="2:13" s="136" customFormat="1">
      <c r="B2431" s="154"/>
      <c r="M2431" s="165"/>
    </row>
    <row r="2432" spans="2:13" s="136" customFormat="1">
      <c r="B2432" s="154"/>
      <c r="M2432" s="165"/>
    </row>
    <row r="2433" spans="2:13" s="136" customFormat="1">
      <c r="B2433" s="154"/>
      <c r="M2433" s="165"/>
    </row>
    <row r="2434" spans="2:13" s="136" customFormat="1">
      <c r="B2434" s="154"/>
      <c r="M2434" s="165"/>
    </row>
    <row r="2435" spans="2:13" s="136" customFormat="1">
      <c r="B2435" s="154"/>
      <c r="M2435" s="165"/>
    </row>
    <row r="2436" spans="2:13" s="136" customFormat="1">
      <c r="B2436" s="154"/>
      <c r="M2436" s="165"/>
    </row>
    <row r="2437" spans="2:13" s="136" customFormat="1">
      <c r="B2437" s="154"/>
      <c r="M2437" s="165"/>
    </row>
    <row r="2438" spans="2:13" s="136" customFormat="1">
      <c r="B2438" s="154"/>
      <c r="M2438" s="165"/>
    </row>
    <row r="2439" spans="2:13" s="136" customFormat="1">
      <c r="B2439" s="154"/>
      <c r="M2439" s="165"/>
    </row>
    <row r="2440" spans="2:13" s="136" customFormat="1">
      <c r="B2440" s="154"/>
      <c r="M2440" s="165"/>
    </row>
    <row r="2441" spans="2:13" s="136" customFormat="1">
      <c r="B2441" s="154"/>
      <c r="M2441" s="165"/>
    </row>
    <row r="2442" spans="2:13" s="136" customFormat="1">
      <c r="B2442" s="154"/>
      <c r="M2442" s="165"/>
    </row>
    <row r="2443" spans="2:13" s="136" customFormat="1">
      <c r="B2443" s="154"/>
      <c r="M2443" s="165"/>
    </row>
    <row r="2444" spans="2:13" s="136" customFormat="1">
      <c r="B2444" s="154"/>
      <c r="M2444" s="165"/>
    </row>
    <row r="2445" spans="2:13" s="136" customFormat="1">
      <c r="B2445" s="154"/>
      <c r="M2445" s="165"/>
    </row>
    <row r="2446" spans="2:13" s="136" customFormat="1">
      <c r="B2446" s="154"/>
      <c r="M2446" s="165"/>
    </row>
    <row r="2447" spans="2:13" s="136" customFormat="1">
      <c r="B2447" s="154"/>
      <c r="M2447" s="165"/>
    </row>
    <row r="2448" spans="2:13" s="136" customFormat="1">
      <c r="B2448" s="154"/>
      <c r="M2448" s="165"/>
    </row>
    <row r="2449" spans="2:13" s="136" customFormat="1">
      <c r="B2449" s="154"/>
      <c r="M2449" s="165"/>
    </row>
    <row r="2450" spans="2:13" s="136" customFormat="1">
      <c r="B2450" s="154"/>
      <c r="M2450" s="165"/>
    </row>
    <row r="2451" spans="2:13" s="136" customFormat="1">
      <c r="B2451" s="154"/>
      <c r="M2451" s="165"/>
    </row>
    <row r="2452" spans="2:13" s="136" customFormat="1">
      <c r="B2452" s="154"/>
      <c r="M2452" s="165"/>
    </row>
    <row r="2453" spans="2:13" s="136" customFormat="1">
      <c r="B2453" s="154"/>
      <c r="M2453" s="165"/>
    </row>
    <row r="2454" spans="2:13" s="136" customFormat="1">
      <c r="B2454" s="154"/>
      <c r="M2454" s="165"/>
    </row>
    <row r="2455" spans="2:13" s="136" customFormat="1">
      <c r="B2455" s="154"/>
      <c r="M2455" s="165"/>
    </row>
    <row r="2456" spans="2:13" s="136" customFormat="1">
      <c r="B2456" s="154"/>
      <c r="M2456" s="165"/>
    </row>
    <row r="2457" spans="2:13" s="136" customFormat="1">
      <c r="B2457" s="154"/>
      <c r="M2457" s="165"/>
    </row>
    <row r="2458" spans="2:13" s="136" customFormat="1">
      <c r="B2458" s="154"/>
      <c r="M2458" s="165"/>
    </row>
    <row r="2459" spans="2:13" s="136" customFormat="1">
      <c r="B2459" s="154"/>
      <c r="M2459" s="165"/>
    </row>
    <row r="2460" spans="2:13" s="136" customFormat="1">
      <c r="B2460" s="154"/>
      <c r="M2460" s="165"/>
    </row>
    <row r="2461" spans="2:13" s="136" customFormat="1">
      <c r="B2461" s="154"/>
      <c r="M2461" s="165"/>
    </row>
    <row r="2462" spans="2:13" s="136" customFormat="1">
      <c r="B2462" s="154"/>
      <c r="M2462" s="165"/>
    </row>
    <row r="2463" spans="2:13" s="136" customFormat="1">
      <c r="B2463" s="154"/>
      <c r="M2463" s="165"/>
    </row>
    <row r="2464" spans="2:13" s="136" customFormat="1">
      <c r="B2464" s="154"/>
      <c r="M2464" s="165"/>
    </row>
    <row r="2465" spans="2:13" s="136" customFormat="1">
      <c r="B2465" s="154"/>
      <c r="M2465" s="165"/>
    </row>
    <row r="2466" spans="2:13" s="136" customFormat="1">
      <c r="B2466" s="154"/>
      <c r="M2466" s="165"/>
    </row>
    <row r="2467" spans="2:13" s="136" customFormat="1">
      <c r="B2467" s="154"/>
      <c r="M2467" s="165"/>
    </row>
    <row r="2468" spans="2:13" s="136" customFormat="1">
      <c r="B2468" s="154"/>
      <c r="M2468" s="165"/>
    </row>
    <row r="2469" spans="2:13" s="136" customFormat="1">
      <c r="B2469" s="154"/>
      <c r="M2469" s="165"/>
    </row>
    <row r="2470" spans="2:13" s="136" customFormat="1">
      <c r="B2470" s="154"/>
      <c r="M2470" s="165"/>
    </row>
    <row r="2471" spans="2:13" s="136" customFormat="1">
      <c r="B2471" s="154"/>
      <c r="M2471" s="165"/>
    </row>
    <row r="2472" spans="2:13" s="136" customFormat="1">
      <c r="B2472" s="154"/>
      <c r="M2472" s="165"/>
    </row>
    <row r="2473" spans="2:13" s="136" customFormat="1">
      <c r="B2473" s="154"/>
      <c r="M2473" s="165"/>
    </row>
    <row r="2474" spans="2:13" s="136" customFormat="1">
      <c r="B2474" s="154"/>
      <c r="M2474" s="165"/>
    </row>
    <row r="2475" spans="2:13" s="136" customFormat="1">
      <c r="B2475" s="154"/>
      <c r="M2475" s="165"/>
    </row>
    <row r="2476" spans="2:13" s="136" customFormat="1">
      <c r="B2476" s="154"/>
      <c r="M2476" s="165"/>
    </row>
    <row r="2477" spans="2:13" s="136" customFormat="1">
      <c r="B2477" s="154"/>
      <c r="M2477" s="165"/>
    </row>
    <row r="2478" spans="2:13" s="136" customFormat="1">
      <c r="B2478" s="154"/>
      <c r="M2478" s="165"/>
    </row>
    <row r="2479" spans="2:13" s="136" customFormat="1">
      <c r="B2479" s="154"/>
      <c r="M2479" s="165"/>
    </row>
    <row r="2480" spans="2:13" s="136" customFormat="1">
      <c r="B2480" s="154"/>
      <c r="M2480" s="165"/>
    </row>
    <row r="2481" spans="2:13" s="136" customFormat="1">
      <c r="B2481" s="154"/>
      <c r="M2481" s="165"/>
    </row>
    <row r="2482" spans="2:13" s="136" customFormat="1">
      <c r="B2482" s="154"/>
      <c r="M2482" s="165"/>
    </row>
    <row r="2483" spans="2:13" s="136" customFormat="1">
      <c r="B2483" s="154"/>
      <c r="M2483" s="165"/>
    </row>
    <row r="2484" spans="2:13" s="136" customFormat="1">
      <c r="B2484" s="154"/>
      <c r="M2484" s="165"/>
    </row>
    <row r="2485" spans="2:13" s="136" customFormat="1">
      <c r="B2485" s="154"/>
      <c r="M2485" s="165"/>
    </row>
    <row r="2486" spans="2:13" s="136" customFormat="1">
      <c r="B2486" s="154"/>
      <c r="M2486" s="165"/>
    </row>
    <row r="2487" spans="2:13" s="136" customFormat="1">
      <c r="B2487" s="154"/>
      <c r="M2487" s="165"/>
    </row>
    <row r="2488" spans="2:13" s="136" customFormat="1">
      <c r="B2488" s="154"/>
      <c r="M2488" s="165"/>
    </row>
    <row r="2489" spans="2:13" s="136" customFormat="1">
      <c r="B2489" s="154"/>
      <c r="M2489" s="165"/>
    </row>
    <row r="2490" spans="2:13" s="136" customFormat="1">
      <c r="B2490" s="154"/>
      <c r="M2490" s="165"/>
    </row>
    <row r="2491" spans="2:13" s="136" customFormat="1">
      <c r="B2491" s="154"/>
      <c r="M2491" s="165"/>
    </row>
    <row r="2492" spans="2:13" s="136" customFormat="1">
      <c r="B2492" s="154"/>
      <c r="M2492" s="165"/>
    </row>
    <row r="2493" spans="2:13" s="136" customFormat="1">
      <c r="B2493" s="154"/>
      <c r="M2493" s="165"/>
    </row>
    <row r="2494" spans="2:13" s="136" customFormat="1">
      <c r="B2494" s="154"/>
      <c r="M2494" s="165"/>
    </row>
    <row r="2495" spans="2:13" s="136" customFormat="1">
      <c r="B2495" s="154"/>
      <c r="M2495" s="165"/>
    </row>
    <row r="2496" spans="2:13" s="136" customFormat="1">
      <c r="B2496" s="154"/>
      <c r="M2496" s="165"/>
    </row>
    <row r="2497" spans="2:13" s="136" customFormat="1">
      <c r="B2497" s="154"/>
      <c r="M2497" s="165"/>
    </row>
    <row r="2498" spans="2:13" s="136" customFormat="1">
      <c r="B2498" s="154"/>
      <c r="M2498" s="165"/>
    </row>
    <row r="2499" spans="2:13" s="136" customFormat="1">
      <c r="B2499" s="154"/>
      <c r="M2499" s="165"/>
    </row>
    <row r="2500" spans="2:13" s="136" customFormat="1">
      <c r="B2500" s="154"/>
      <c r="M2500" s="165"/>
    </row>
    <row r="2501" spans="2:13" s="136" customFormat="1">
      <c r="B2501" s="154"/>
      <c r="M2501" s="165"/>
    </row>
    <row r="2502" spans="2:13" s="136" customFormat="1">
      <c r="B2502" s="154"/>
      <c r="M2502" s="165"/>
    </row>
    <row r="2503" spans="2:13" s="136" customFormat="1">
      <c r="B2503" s="154"/>
      <c r="M2503" s="165"/>
    </row>
    <row r="2504" spans="2:13" s="136" customFormat="1">
      <c r="B2504" s="154"/>
      <c r="M2504" s="165"/>
    </row>
    <row r="2505" spans="2:13" s="136" customFormat="1">
      <c r="B2505" s="154"/>
      <c r="M2505" s="165"/>
    </row>
    <row r="2506" spans="2:13" s="136" customFormat="1">
      <c r="B2506" s="154"/>
      <c r="M2506" s="165"/>
    </row>
    <row r="2507" spans="2:13" s="136" customFormat="1">
      <c r="B2507" s="154"/>
      <c r="M2507" s="165"/>
    </row>
    <row r="2508" spans="2:13" s="136" customFormat="1">
      <c r="B2508" s="154"/>
      <c r="M2508" s="165"/>
    </row>
    <row r="2509" spans="2:13" s="136" customFormat="1">
      <c r="B2509" s="154"/>
      <c r="M2509" s="165"/>
    </row>
    <row r="2510" spans="2:13" s="136" customFormat="1">
      <c r="B2510" s="154"/>
      <c r="M2510" s="165"/>
    </row>
    <row r="2511" spans="2:13" s="136" customFormat="1">
      <c r="B2511" s="154"/>
      <c r="M2511" s="165"/>
    </row>
    <row r="2512" spans="2:13" s="136" customFormat="1">
      <c r="B2512" s="154"/>
      <c r="M2512" s="165"/>
    </row>
    <row r="2513" spans="2:13" s="136" customFormat="1">
      <c r="B2513" s="154"/>
      <c r="M2513" s="165"/>
    </row>
    <row r="2514" spans="2:13" s="136" customFormat="1">
      <c r="B2514" s="154"/>
      <c r="M2514" s="165"/>
    </row>
    <row r="2515" spans="2:13" s="136" customFormat="1">
      <c r="B2515" s="154"/>
      <c r="M2515" s="165"/>
    </row>
    <row r="2516" spans="2:13" s="136" customFormat="1">
      <c r="B2516" s="154"/>
      <c r="M2516" s="165"/>
    </row>
    <row r="2517" spans="2:13" s="136" customFormat="1">
      <c r="B2517" s="154"/>
      <c r="M2517" s="165"/>
    </row>
    <row r="2518" spans="2:13" s="136" customFormat="1">
      <c r="B2518" s="154"/>
      <c r="M2518" s="165"/>
    </row>
    <row r="2519" spans="2:13" s="136" customFormat="1">
      <c r="B2519" s="154"/>
      <c r="M2519" s="165"/>
    </row>
    <row r="2520" spans="2:13" s="136" customFormat="1">
      <c r="B2520" s="154"/>
      <c r="M2520" s="165"/>
    </row>
    <row r="2521" spans="2:13" s="136" customFormat="1">
      <c r="B2521" s="154"/>
      <c r="M2521" s="165"/>
    </row>
    <row r="2522" spans="2:13" s="136" customFormat="1">
      <c r="B2522" s="154"/>
      <c r="M2522" s="165"/>
    </row>
    <row r="2523" spans="2:13" s="136" customFormat="1">
      <c r="B2523" s="154"/>
      <c r="M2523" s="165"/>
    </row>
    <row r="2524" spans="2:13" s="136" customFormat="1">
      <c r="B2524" s="154"/>
      <c r="M2524" s="165"/>
    </row>
    <row r="2525" spans="2:13" s="136" customFormat="1">
      <c r="B2525" s="154"/>
      <c r="M2525" s="165"/>
    </row>
    <row r="2526" spans="2:13" s="136" customFormat="1">
      <c r="B2526" s="154"/>
      <c r="M2526" s="165"/>
    </row>
    <row r="2527" spans="2:13" s="136" customFormat="1">
      <c r="B2527" s="154"/>
      <c r="M2527" s="165"/>
    </row>
    <row r="2528" spans="2:13" s="136" customFormat="1">
      <c r="B2528" s="154"/>
      <c r="M2528" s="165"/>
    </row>
    <row r="2529" spans="2:13" s="136" customFormat="1">
      <c r="B2529" s="154"/>
      <c r="M2529" s="165"/>
    </row>
    <row r="2530" spans="2:13" s="136" customFormat="1">
      <c r="B2530" s="154"/>
      <c r="M2530" s="165"/>
    </row>
    <row r="2531" spans="2:13" s="136" customFormat="1">
      <c r="B2531" s="154"/>
      <c r="M2531" s="165"/>
    </row>
    <row r="2532" spans="2:13" s="136" customFormat="1">
      <c r="B2532" s="154"/>
      <c r="M2532" s="165"/>
    </row>
    <row r="2533" spans="2:13" s="136" customFormat="1">
      <c r="B2533" s="154"/>
      <c r="M2533" s="165"/>
    </row>
    <row r="2534" spans="2:13" s="136" customFormat="1">
      <c r="B2534" s="154"/>
      <c r="M2534" s="165"/>
    </row>
    <row r="2535" spans="2:13" s="136" customFormat="1">
      <c r="B2535" s="154"/>
      <c r="M2535" s="165"/>
    </row>
    <row r="2536" spans="2:13" s="136" customFormat="1">
      <c r="B2536" s="154"/>
      <c r="M2536" s="165"/>
    </row>
    <row r="2537" spans="2:13" s="136" customFormat="1">
      <c r="B2537" s="154"/>
      <c r="M2537" s="165"/>
    </row>
    <row r="2538" spans="2:13" s="136" customFormat="1">
      <c r="B2538" s="154"/>
      <c r="M2538" s="165"/>
    </row>
    <row r="2539" spans="2:13" s="136" customFormat="1">
      <c r="B2539" s="154"/>
      <c r="M2539" s="165"/>
    </row>
    <row r="2540" spans="2:13" s="136" customFormat="1">
      <c r="B2540" s="154"/>
      <c r="M2540" s="165"/>
    </row>
    <row r="2541" spans="2:13" s="136" customFormat="1">
      <c r="B2541" s="154"/>
      <c r="M2541" s="165"/>
    </row>
    <row r="2542" spans="2:13" s="136" customFormat="1">
      <c r="B2542" s="154"/>
      <c r="M2542" s="165"/>
    </row>
    <row r="2543" spans="2:13" s="136" customFormat="1">
      <c r="B2543" s="154"/>
      <c r="M2543" s="165"/>
    </row>
    <row r="2544" spans="2:13" s="136" customFormat="1">
      <c r="B2544" s="154"/>
      <c r="M2544" s="165"/>
    </row>
    <row r="2545" spans="2:13" s="136" customFormat="1">
      <c r="B2545" s="154"/>
      <c r="M2545" s="165"/>
    </row>
    <row r="2546" spans="2:13" s="136" customFormat="1">
      <c r="B2546" s="154"/>
      <c r="M2546" s="165"/>
    </row>
    <row r="2547" spans="2:13" s="136" customFormat="1">
      <c r="B2547" s="154"/>
      <c r="M2547" s="165"/>
    </row>
    <row r="2548" spans="2:13" s="136" customFormat="1">
      <c r="B2548" s="154"/>
      <c r="M2548" s="165"/>
    </row>
    <row r="2549" spans="2:13" s="136" customFormat="1">
      <c r="B2549" s="154"/>
      <c r="M2549" s="165"/>
    </row>
    <row r="2550" spans="2:13" s="136" customFormat="1">
      <c r="B2550" s="154"/>
      <c r="M2550" s="165"/>
    </row>
    <row r="2551" spans="2:13" s="136" customFormat="1">
      <c r="B2551" s="154"/>
      <c r="M2551" s="165"/>
    </row>
    <row r="2552" spans="2:13" s="136" customFormat="1">
      <c r="B2552" s="154"/>
      <c r="M2552" s="165"/>
    </row>
    <row r="2553" spans="2:13" s="136" customFormat="1">
      <c r="B2553" s="154"/>
      <c r="M2553" s="165"/>
    </row>
    <row r="2554" spans="2:13" s="136" customFormat="1">
      <c r="B2554" s="154"/>
      <c r="M2554" s="165"/>
    </row>
    <row r="2555" spans="2:13" s="136" customFormat="1">
      <c r="B2555" s="154"/>
      <c r="M2555" s="165"/>
    </row>
    <row r="2556" spans="2:13" s="136" customFormat="1">
      <c r="B2556" s="154"/>
      <c r="M2556" s="165"/>
    </row>
    <row r="2557" spans="2:13" s="136" customFormat="1">
      <c r="B2557" s="154"/>
      <c r="M2557" s="165"/>
    </row>
    <row r="2558" spans="2:13" s="136" customFormat="1">
      <c r="B2558" s="154"/>
      <c r="M2558" s="165"/>
    </row>
    <row r="2559" spans="2:13" s="136" customFormat="1">
      <c r="B2559" s="154"/>
      <c r="M2559" s="165"/>
    </row>
    <row r="2560" spans="2:13" s="136" customFormat="1">
      <c r="B2560" s="154"/>
      <c r="M2560" s="165"/>
    </row>
    <row r="2561" spans="2:13" s="136" customFormat="1">
      <c r="B2561" s="154"/>
      <c r="M2561" s="165"/>
    </row>
    <row r="2562" spans="2:13" s="136" customFormat="1">
      <c r="B2562" s="154"/>
      <c r="M2562" s="165"/>
    </row>
    <row r="2563" spans="2:13" s="136" customFormat="1">
      <c r="B2563" s="154"/>
      <c r="M2563" s="165"/>
    </row>
    <row r="2564" spans="2:13" s="136" customFormat="1">
      <c r="B2564" s="154"/>
      <c r="M2564" s="165"/>
    </row>
    <row r="2565" spans="2:13" s="136" customFormat="1">
      <c r="B2565" s="154"/>
      <c r="M2565" s="165"/>
    </row>
    <row r="2566" spans="2:13" s="136" customFormat="1">
      <c r="B2566" s="154"/>
      <c r="M2566" s="165"/>
    </row>
    <row r="2567" spans="2:13" s="136" customFormat="1">
      <c r="B2567" s="154"/>
      <c r="M2567" s="165"/>
    </row>
    <row r="2568" spans="2:13" s="136" customFormat="1">
      <c r="B2568" s="154"/>
      <c r="M2568" s="165"/>
    </row>
    <row r="2569" spans="2:13" s="136" customFormat="1">
      <c r="B2569" s="154"/>
      <c r="M2569" s="165"/>
    </row>
    <row r="2570" spans="2:13" s="136" customFormat="1">
      <c r="B2570" s="154"/>
      <c r="M2570" s="165"/>
    </row>
    <row r="2571" spans="2:13" s="136" customFormat="1">
      <c r="B2571" s="154"/>
      <c r="M2571" s="165"/>
    </row>
    <row r="2572" spans="2:13" s="136" customFormat="1">
      <c r="B2572" s="154"/>
      <c r="M2572" s="165"/>
    </row>
    <row r="2573" spans="2:13" s="136" customFormat="1">
      <c r="B2573" s="154"/>
      <c r="M2573" s="165"/>
    </row>
    <row r="2574" spans="2:13" s="136" customFormat="1">
      <c r="B2574" s="154"/>
      <c r="M2574" s="165"/>
    </row>
    <row r="2575" spans="2:13" s="136" customFormat="1">
      <c r="B2575" s="154"/>
      <c r="M2575" s="165"/>
    </row>
    <row r="2576" spans="2:13" s="136" customFormat="1">
      <c r="B2576" s="154"/>
      <c r="M2576" s="165"/>
    </row>
    <row r="2577" spans="2:13" s="136" customFormat="1">
      <c r="B2577" s="154"/>
      <c r="M2577" s="165"/>
    </row>
    <row r="2578" spans="2:13" s="136" customFormat="1">
      <c r="B2578" s="154"/>
      <c r="M2578" s="165"/>
    </row>
    <row r="2579" spans="2:13" s="136" customFormat="1">
      <c r="B2579" s="154"/>
      <c r="M2579" s="165"/>
    </row>
    <row r="2580" spans="2:13" s="136" customFormat="1">
      <c r="B2580" s="154"/>
      <c r="M2580" s="165"/>
    </row>
    <row r="2581" spans="2:13" s="136" customFormat="1">
      <c r="B2581" s="154"/>
      <c r="M2581" s="165"/>
    </row>
    <row r="2582" spans="2:13" s="136" customFormat="1">
      <c r="B2582" s="154"/>
      <c r="M2582" s="165"/>
    </row>
    <row r="2583" spans="2:13" s="136" customFormat="1">
      <c r="B2583" s="154"/>
      <c r="M2583" s="165"/>
    </row>
    <row r="2584" spans="2:13" s="136" customFormat="1">
      <c r="B2584" s="154"/>
      <c r="M2584" s="165"/>
    </row>
    <row r="2585" spans="2:13" s="136" customFormat="1">
      <c r="B2585" s="154"/>
      <c r="M2585" s="165"/>
    </row>
    <row r="2586" spans="2:13" s="136" customFormat="1">
      <c r="B2586" s="154"/>
      <c r="M2586" s="165"/>
    </row>
    <row r="2587" spans="2:13" s="136" customFormat="1">
      <c r="B2587" s="154"/>
      <c r="M2587" s="165"/>
    </row>
    <row r="2588" spans="2:13" s="136" customFormat="1">
      <c r="B2588" s="154"/>
      <c r="M2588" s="165"/>
    </row>
    <row r="2589" spans="2:13" s="136" customFormat="1">
      <c r="B2589" s="154"/>
      <c r="M2589" s="165"/>
    </row>
    <row r="2590" spans="2:13" s="136" customFormat="1">
      <c r="B2590" s="154"/>
      <c r="M2590" s="165"/>
    </row>
    <row r="2591" spans="2:13" s="136" customFormat="1">
      <c r="B2591" s="154"/>
      <c r="M2591" s="165"/>
    </row>
    <row r="2592" spans="2:13" s="136" customFormat="1">
      <c r="B2592" s="154"/>
      <c r="M2592" s="165"/>
    </row>
    <row r="2593" spans="2:13" s="136" customFormat="1">
      <c r="B2593" s="154"/>
      <c r="M2593" s="165"/>
    </row>
    <row r="2594" spans="2:13" s="136" customFormat="1">
      <c r="B2594" s="154"/>
      <c r="M2594" s="165"/>
    </row>
    <row r="2595" spans="2:13" s="136" customFormat="1">
      <c r="B2595" s="154"/>
      <c r="M2595" s="165"/>
    </row>
    <row r="2596" spans="2:13" s="136" customFormat="1">
      <c r="B2596" s="154"/>
      <c r="M2596" s="165"/>
    </row>
    <row r="2597" spans="2:13" s="136" customFormat="1">
      <c r="B2597" s="154"/>
      <c r="M2597" s="165"/>
    </row>
    <row r="2598" spans="2:13" s="136" customFormat="1">
      <c r="B2598" s="154"/>
      <c r="M2598" s="165"/>
    </row>
    <row r="2599" spans="2:13" s="136" customFormat="1">
      <c r="B2599" s="154"/>
      <c r="M2599" s="165"/>
    </row>
    <row r="2600" spans="2:13" s="136" customFormat="1">
      <c r="B2600" s="154"/>
      <c r="M2600" s="165"/>
    </row>
    <row r="2601" spans="2:13" s="136" customFormat="1">
      <c r="B2601" s="154"/>
      <c r="M2601" s="165"/>
    </row>
    <row r="2602" spans="2:13" s="136" customFormat="1">
      <c r="B2602" s="154"/>
      <c r="M2602" s="165"/>
    </row>
    <row r="2603" spans="2:13" s="136" customFormat="1">
      <c r="B2603" s="154"/>
      <c r="M2603" s="165"/>
    </row>
    <row r="2604" spans="2:13" s="136" customFormat="1">
      <c r="B2604" s="154"/>
      <c r="M2604" s="165"/>
    </row>
    <row r="2605" spans="2:13" s="136" customFormat="1">
      <c r="B2605" s="154"/>
      <c r="M2605" s="165"/>
    </row>
    <row r="2606" spans="2:13" s="136" customFormat="1">
      <c r="B2606" s="154"/>
      <c r="M2606" s="165"/>
    </row>
    <row r="2607" spans="2:13" s="136" customFormat="1">
      <c r="B2607" s="154"/>
      <c r="M2607" s="165"/>
    </row>
    <row r="2608" spans="2:13" s="136" customFormat="1">
      <c r="B2608" s="154"/>
      <c r="M2608" s="165"/>
    </row>
    <row r="2609" spans="2:13" s="136" customFormat="1">
      <c r="B2609" s="154"/>
      <c r="M2609" s="165"/>
    </row>
    <row r="2610" spans="2:13" s="136" customFormat="1">
      <c r="B2610" s="154"/>
      <c r="M2610" s="165"/>
    </row>
    <row r="2611" spans="2:13" s="136" customFormat="1">
      <c r="B2611" s="154"/>
      <c r="M2611" s="165"/>
    </row>
    <row r="2612" spans="2:13" s="136" customFormat="1">
      <c r="B2612" s="154"/>
      <c r="M2612" s="165"/>
    </row>
    <row r="2613" spans="2:13" s="136" customFormat="1">
      <c r="B2613" s="154"/>
      <c r="M2613" s="165"/>
    </row>
    <row r="2614" spans="2:13" s="136" customFormat="1">
      <c r="B2614" s="154"/>
      <c r="M2614" s="165"/>
    </row>
    <row r="2615" spans="2:13" s="136" customFormat="1">
      <c r="B2615" s="154"/>
      <c r="M2615" s="165"/>
    </row>
    <row r="2616" spans="2:13" s="136" customFormat="1">
      <c r="B2616" s="154"/>
      <c r="M2616" s="165"/>
    </row>
    <row r="2617" spans="2:13" s="136" customFormat="1">
      <c r="B2617" s="154"/>
      <c r="M2617" s="165"/>
    </row>
    <row r="2618" spans="2:13" s="136" customFormat="1">
      <c r="B2618" s="154"/>
      <c r="M2618" s="165"/>
    </row>
    <row r="2619" spans="2:13" s="136" customFormat="1">
      <c r="B2619" s="154"/>
      <c r="M2619" s="165"/>
    </row>
    <row r="2620" spans="2:13" s="136" customFormat="1">
      <c r="B2620" s="154"/>
      <c r="M2620" s="165"/>
    </row>
    <row r="2621" spans="2:13" s="136" customFormat="1">
      <c r="B2621" s="154"/>
      <c r="M2621" s="165"/>
    </row>
    <row r="2622" spans="2:13" s="136" customFormat="1">
      <c r="B2622" s="154"/>
      <c r="M2622" s="165"/>
    </row>
    <row r="2623" spans="2:13" s="136" customFormat="1">
      <c r="B2623" s="154"/>
      <c r="M2623" s="165"/>
    </row>
    <row r="2624" spans="2:13" s="136" customFormat="1">
      <c r="B2624" s="154"/>
      <c r="M2624" s="165"/>
    </row>
    <row r="2625" spans="2:13" s="136" customFormat="1">
      <c r="B2625" s="154"/>
      <c r="M2625" s="165"/>
    </row>
    <row r="2626" spans="2:13" s="136" customFormat="1">
      <c r="B2626" s="154"/>
      <c r="M2626" s="165"/>
    </row>
    <row r="2627" spans="2:13" s="136" customFormat="1">
      <c r="B2627" s="154"/>
      <c r="M2627" s="165"/>
    </row>
    <row r="2628" spans="2:13" s="136" customFormat="1">
      <c r="B2628" s="154"/>
      <c r="M2628" s="165"/>
    </row>
    <row r="2629" spans="2:13" s="136" customFormat="1">
      <c r="B2629" s="154"/>
      <c r="M2629" s="165"/>
    </row>
    <row r="2630" spans="2:13" s="136" customFormat="1">
      <c r="B2630" s="154"/>
      <c r="M2630" s="165"/>
    </row>
    <row r="2631" spans="2:13" s="136" customFormat="1">
      <c r="B2631" s="154"/>
      <c r="M2631" s="165"/>
    </row>
    <row r="2632" spans="2:13" s="136" customFormat="1">
      <c r="B2632" s="154"/>
      <c r="M2632" s="165"/>
    </row>
    <row r="2633" spans="2:13" s="136" customFormat="1">
      <c r="B2633" s="154"/>
      <c r="M2633" s="165"/>
    </row>
    <row r="2634" spans="2:13" s="136" customFormat="1">
      <c r="B2634" s="154"/>
      <c r="M2634" s="165"/>
    </row>
    <row r="2635" spans="2:13" s="136" customFormat="1">
      <c r="B2635" s="154"/>
      <c r="M2635" s="165"/>
    </row>
    <row r="2636" spans="2:13" s="136" customFormat="1">
      <c r="B2636" s="154"/>
      <c r="M2636" s="165"/>
    </row>
    <row r="2637" spans="2:13" s="136" customFormat="1">
      <c r="B2637" s="154"/>
      <c r="M2637" s="165"/>
    </row>
    <row r="2638" spans="2:13" s="136" customFormat="1">
      <c r="B2638" s="154"/>
      <c r="M2638" s="165"/>
    </row>
    <row r="2639" spans="2:13" s="136" customFormat="1">
      <c r="B2639" s="154"/>
      <c r="M2639" s="165"/>
    </row>
    <row r="2640" spans="2:13" s="136" customFormat="1">
      <c r="B2640" s="154"/>
      <c r="M2640" s="165"/>
    </row>
    <row r="2641" spans="2:13" s="136" customFormat="1">
      <c r="B2641" s="154"/>
      <c r="M2641" s="165"/>
    </row>
    <row r="2642" spans="2:13" s="136" customFormat="1">
      <c r="B2642" s="154"/>
      <c r="M2642" s="165"/>
    </row>
    <row r="2643" spans="2:13" s="136" customFormat="1">
      <c r="B2643" s="154"/>
      <c r="M2643" s="165"/>
    </row>
    <row r="2644" spans="2:13" s="136" customFormat="1">
      <c r="B2644" s="154"/>
      <c r="M2644" s="165"/>
    </row>
    <row r="2645" spans="2:13" s="136" customFormat="1">
      <c r="B2645" s="154"/>
      <c r="M2645" s="165"/>
    </row>
    <row r="2646" spans="2:13" s="136" customFormat="1">
      <c r="B2646" s="154"/>
      <c r="M2646" s="165"/>
    </row>
    <row r="2647" spans="2:13" s="136" customFormat="1">
      <c r="B2647" s="154"/>
      <c r="M2647" s="165"/>
    </row>
    <row r="2648" spans="2:13" s="136" customFormat="1">
      <c r="B2648" s="154"/>
      <c r="M2648" s="165"/>
    </row>
    <row r="2649" spans="2:13" s="136" customFormat="1">
      <c r="B2649" s="154"/>
      <c r="M2649" s="165"/>
    </row>
    <row r="2650" spans="2:13" s="136" customFormat="1">
      <c r="B2650" s="154"/>
      <c r="M2650" s="165"/>
    </row>
    <row r="2651" spans="2:13" s="136" customFormat="1">
      <c r="B2651" s="154"/>
      <c r="M2651" s="165"/>
    </row>
    <row r="2652" spans="2:13" s="136" customFormat="1">
      <c r="B2652" s="154"/>
      <c r="M2652" s="165"/>
    </row>
    <row r="2653" spans="2:13" s="136" customFormat="1">
      <c r="B2653" s="154"/>
      <c r="M2653" s="165"/>
    </row>
    <row r="2654" spans="2:13" s="136" customFormat="1">
      <c r="B2654" s="154"/>
      <c r="M2654" s="165"/>
    </row>
    <row r="2655" spans="2:13" s="136" customFormat="1">
      <c r="B2655" s="154"/>
      <c r="M2655" s="165"/>
    </row>
    <row r="2656" spans="2:13" s="136" customFormat="1">
      <c r="B2656" s="154"/>
      <c r="M2656" s="165"/>
    </row>
    <row r="2657" spans="2:13" s="136" customFormat="1">
      <c r="B2657" s="154"/>
      <c r="M2657" s="165"/>
    </row>
    <row r="2658" spans="2:13" s="136" customFormat="1">
      <c r="B2658" s="154"/>
      <c r="M2658" s="165"/>
    </row>
    <row r="2659" spans="2:13" s="136" customFormat="1">
      <c r="B2659" s="154"/>
      <c r="M2659" s="165"/>
    </row>
    <row r="2660" spans="2:13" s="136" customFormat="1">
      <c r="B2660" s="154"/>
      <c r="M2660" s="165"/>
    </row>
    <row r="2661" spans="2:13" s="136" customFormat="1">
      <c r="B2661" s="154"/>
      <c r="M2661" s="165"/>
    </row>
    <row r="2662" spans="2:13" s="136" customFormat="1">
      <c r="B2662" s="154"/>
      <c r="M2662" s="165"/>
    </row>
    <row r="2663" spans="2:13" s="136" customFormat="1">
      <c r="B2663" s="154"/>
      <c r="M2663" s="165"/>
    </row>
    <row r="2664" spans="2:13" s="136" customFormat="1">
      <c r="B2664" s="154"/>
      <c r="M2664" s="165"/>
    </row>
    <row r="2665" spans="2:13" s="136" customFormat="1">
      <c r="B2665" s="154"/>
      <c r="M2665" s="165"/>
    </row>
    <row r="2666" spans="2:13" s="136" customFormat="1">
      <c r="B2666" s="154"/>
      <c r="M2666" s="165"/>
    </row>
    <row r="2667" spans="2:13" s="136" customFormat="1">
      <c r="B2667" s="154"/>
      <c r="M2667" s="165"/>
    </row>
    <row r="2668" spans="2:13" s="136" customFormat="1">
      <c r="B2668" s="154"/>
      <c r="M2668" s="165"/>
    </row>
    <row r="2669" spans="2:13" s="136" customFormat="1">
      <c r="B2669" s="154"/>
      <c r="M2669" s="165"/>
    </row>
    <row r="2670" spans="2:13" s="136" customFormat="1">
      <c r="B2670" s="154"/>
      <c r="M2670" s="165"/>
    </row>
    <row r="2671" spans="2:13" s="136" customFormat="1">
      <c r="B2671" s="154"/>
      <c r="M2671" s="165"/>
    </row>
    <row r="2672" spans="2:13" s="136" customFormat="1">
      <c r="B2672" s="154"/>
      <c r="M2672" s="165"/>
    </row>
    <row r="2673" spans="2:13" s="136" customFormat="1">
      <c r="B2673" s="154"/>
      <c r="M2673" s="165"/>
    </row>
    <row r="2674" spans="2:13" s="136" customFormat="1">
      <c r="B2674" s="154"/>
      <c r="M2674" s="165"/>
    </row>
    <row r="2675" spans="2:13" s="136" customFormat="1">
      <c r="B2675" s="154"/>
      <c r="M2675" s="165"/>
    </row>
    <row r="2676" spans="2:13" s="136" customFormat="1">
      <c r="B2676" s="154"/>
      <c r="M2676" s="165"/>
    </row>
    <row r="2677" spans="2:13" s="136" customFormat="1">
      <c r="B2677" s="154"/>
      <c r="M2677" s="165"/>
    </row>
    <row r="2678" spans="2:13" s="136" customFormat="1">
      <c r="B2678" s="154"/>
      <c r="M2678" s="165"/>
    </row>
    <row r="2679" spans="2:13" s="136" customFormat="1">
      <c r="B2679" s="154"/>
      <c r="M2679" s="165"/>
    </row>
    <row r="2680" spans="2:13" s="136" customFormat="1">
      <c r="B2680" s="154"/>
      <c r="M2680" s="165"/>
    </row>
    <row r="2681" spans="2:13" s="136" customFormat="1">
      <c r="B2681" s="154"/>
      <c r="M2681" s="165"/>
    </row>
    <row r="2682" spans="2:13" s="136" customFormat="1">
      <c r="B2682" s="154"/>
      <c r="M2682" s="165"/>
    </row>
    <row r="2683" spans="2:13" s="136" customFormat="1">
      <c r="B2683" s="154"/>
      <c r="M2683" s="165"/>
    </row>
    <row r="2684" spans="2:13" s="136" customFormat="1">
      <c r="B2684" s="154"/>
      <c r="M2684" s="165"/>
    </row>
    <row r="2685" spans="2:13" s="136" customFormat="1">
      <c r="B2685" s="154"/>
      <c r="M2685" s="165"/>
    </row>
    <row r="2686" spans="2:13" s="136" customFormat="1">
      <c r="B2686" s="154"/>
      <c r="M2686" s="165"/>
    </row>
    <row r="2687" spans="2:13" s="136" customFormat="1">
      <c r="B2687" s="154"/>
      <c r="M2687" s="165"/>
    </row>
    <row r="2688" spans="2:13" s="136" customFormat="1">
      <c r="B2688" s="154"/>
      <c r="M2688" s="165"/>
    </row>
    <row r="2689" spans="2:13" s="136" customFormat="1">
      <c r="B2689" s="154"/>
      <c r="M2689" s="165"/>
    </row>
    <row r="2690" spans="2:13" s="136" customFormat="1">
      <c r="B2690" s="154"/>
      <c r="M2690" s="165"/>
    </row>
    <row r="2691" spans="2:13" s="136" customFormat="1">
      <c r="B2691" s="154"/>
      <c r="M2691" s="165"/>
    </row>
    <row r="2692" spans="2:13" s="136" customFormat="1">
      <c r="B2692" s="154"/>
      <c r="M2692" s="165"/>
    </row>
    <row r="2693" spans="2:13" s="136" customFormat="1">
      <c r="B2693" s="154"/>
      <c r="M2693" s="165"/>
    </row>
    <row r="2694" spans="2:13" s="136" customFormat="1">
      <c r="B2694" s="154"/>
      <c r="M2694" s="165"/>
    </row>
    <row r="2695" spans="2:13" s="136" customFormat="1">
      <c r="B2695" s="154"/>
      <c r="M2695" s="165"/>
    </row>
    <row r="2696" spans="2:13" s="136" customFormat="1">
      <c r="B2696" s="154"/>
      <c r="M2696" s="165"/>
    </row>
    <row r="2697" spans="2:13" s="136" customFormat="1">
      <c r="B2697" s="154"/>
      <c r="M2697" s="165"/>
    </row>
    <row r="2698" spans="2:13" s="136" customFormat="1">
      <c r="B2698" s="154"/>
      <c r="M2698" s="165"/>
    </row>
    <row r="2699" spans="2:13" s="136" customFormat="1">
      <c r="B2699" s="154"/>
      <c r="M2699" s="165"/>
    </row>
    <row r="2700" spans="2:13" s="136" customFormat="1">
      <c r="B2700" s="154"/>
      <c r="M2700" s="165"/>
    </row>
    <row r="2701" spans="2:13" s="136" customFormat="1">
      <c r="B2701" s="154"/>
      <c r="M2701" s="165"/>
    </row>
    <row r="2702" spans="2:13" s="136" customFormat="1">
      <c r="B2702" s="154"/>
      <c r="M2702" s="165"/>
    </row>
    <row r="2703" spans="2:13" s="136" customFormat="1">
      <c r="B2703" s="154"/>
      <c r="M2703" s="165"/>
    </row>
    <row r="2704" spans="2:13" s="136" customFormat="1">
      <c r="B2704" s="154"/>
      <c r="M2704" s="165"/>
    </row>
    <row r="2705" spans="2:13" s="136" customFormat="1">
      <c r="B2705" s="154"/>
      <c r="M2705" s="165"/>
    </row>
    <row r="2706" spans="2:13" s="136" customFormat="1">
      <c r="B2706" s="154"/>
      <c r="M2706" s="165"/>
    </row>
    <row r="2707" spans="2:13" s="136" customFormat="1">
      <c r="B2707" s="154"/>
      <c r="M2707" s="165"/>
    </row>
    <row r="2708" spans="2:13" s="136" customFormat="1">
      <c r="B2708" s="154"/>
      <c r="M2708" s="165"/>
    </row>
    <row r="2709" spans="2:13" s="136" customFormat="1">
      <c r="B2709" s="154"/>
      <c r="M2709" s="165"/>
    </row>
    <row r="2710" spans="2:13" s="136" customFormat="1">
      <c r="B2710" s="154"/>
      <c r="M2710" s="165"/>
    </row>
    <row r="2711" spans="2:13" s="136" customFormat="1">
      <c r="B2711" s="154"/>
      <c r="M2711" s="165"/>
    </row>
    <row r="2712" spans="2:13" s="136" customFormat="1">
      <c r="B2712" s="154"/>
      <c r="M2712" s="165"/>
    </row>
    <row r="2713" spans="2:13" s="136" customFormat="1">
      <c r="B2713" s="154"/>
      <c r="M2713" s="165"/>
    </row>
    <row r="2714" spans="2:13" s="136" customFormat="1">
      <c r="B2714" s="154"/>
      <c r="M2714" s="165"/>
    </row>
    <row r="2715" spans="2:13" s="136" customFormat="1">
      <c r="B2715" s="154"/>
      <c r="M2715" s="165"/>
    </row>
    <row r="2716" spans="2:13" s="136" customFormat="1">
      <c r="B2716" s="154"/>
      <c r="M2716" s="165"/>
    </row>
    <row r="2717" spans="2:13" s="136" customFormat="1">
      <c r="B2717" s="154"/>
      <c r="M2717" s="165"/>
    </row>
    <row r="2718" spans="2:13" s="136" customFormat="1">
      <c r="B2718" s="154"/>
      <c r="M2718" s="165"/>
    </row>
    <row r="2719" spans="2:13" s="136" customFormat="1">
      <c r="B2719" s="154"/>
      <c r="M2719" s="165"/>
    </row>
    <row r="2720" spans="2:13" s="136" customFormat="1">
      <c r="B2720" s="154"/>
      <c r="M2720" s="165"/>
    </row>
    <row r="2721" spans="2:13" s="136" customFormat="1">
      <c r="B2721" s="154"/>
      <c r="M2721" s="165"/>
    </row>
    <row r="2722" spans="2:13" s="136" customFormat="1">
      <c r="B2722" s="154"/>
      <c r="M2722" s="165"/>
    </row>
    <row r="2723" spans="2:13" s="136" customFormat="1">
      <c r="B2723" s="154"/>
      <c r="M2723" s="165"/>
    </row>
    <row r="2724" spans="2:13" s="136" customFormat="1">
      <c r="B2724" s="154"/>
      <c r="M2724" s="165"/>
    </row>
    <row r="2725" spans="2:13" s="136" customFormat="1">
      <c r="B2725" s="154"/>
      <c r="M2725" s="165"/>
    </row>
    <row r="2726" spans="2:13" s="136" customFormat="1">
      <c r="B2726" s="154"/>
      <c r="M2726" s="165"/>
    </row>
    <row r="2727" spans="2:13" s="136" customFormat="1">
      <c r="B2727" s="154"/>
      <c r="M2727" s="165"/>
    </row>
    <row r="2728" spans="2:13" s="136" customFormat="1">
      <c r="B2728" s="154"/>
      <c r="M2728" s="165"/>
    </row>
    <row r="2729" spans="2:13" s="136" customFormat="1">
      <c r="B2729" s="154"/>
      <c r="M2729" s="165"/>
    </row>
    <row r="2730" spans="2:13" s="136" customFormat="1">
      <c r="B2730" s="154"/>
      <c r="M2730" s="165"/>
    </row>
    <row r="2731" spans="2:13" s="136" customFormat="1">
      <c r="B2731" s="154"/>
      <c r="M2731" s="165"/>
    </row>
    <row r="2732" spans="2:13" s="136" customFormat="1">
      <c r="B2732" s="154"/>
      <c r="M2732" s="165"/>
    </row>
    <row r="2733" spans="2:13" s="136" customFormat="1">
      <c r="B2733" s="154"/>
      <c r="M2733" s="165"/>
    </row>
    <row r="2734" spans="2:13" s="136" customFormat="1">
      <c r="B2734" s="154"/>
      <c r="M2734" s="165"/>
    </row>
    <row r="2735" spans="2:13" s="136" customFormat="1">
      <c r="B2735" s="154"/>
      <c r="M2735" s="165"/>
    </row>
    <row r="2736" spans="2:13" s="136" customFormat="1">
      <c r="B2736" s="154"/>
      <c r="M2736" s="165"/>
    </row>
    <row r="2737" spans="2:13" s="136" customFormat="1">
      <c r="B2737" s="154"/>
      <c r="M2737" s="165"/>
    </row>
    <row r="2738" spans="2:13" s="136" customFormat="1">
      <c r="B2738" s="154"/>
      <c r="M2738" s="165"/>
    </row>
    <row r="2739" spans="2:13" s="136" customFormat="1">
      <c r="B2739" s="154"/>
      <c r="M2739" s="165"/>
    </row>
    <row r="2740" spans="2:13" s="136" customFormat="1">
      <c r="B2740" s="154"/>
      <c r="M2740" s="165"/>
    </row>
    <row r="2741" spans="2:13" s="136" customFormat="1">
      <c r="B2741" s="154"/>
      <c r="M2741" s="165"/>
    </row>
    <row r="2742" spans="2:13" s="136" customFormat="1">
      <c r="B2742" s="154"/>
      <c r="M2742" s="165"/>
    </row>
    <row r="2743" spans="2:13" s="136" customFormat="1">
      <c r="B2743" s="154"/>
      <c r="M2743" s="165"/>
    </row>
    <row r="2744" spans="2:13" s="136" customFormat="1">
      <c r="B2744" s="154"/>
      <c r="M2744" s="165"/>
    </row>
    <row r="2745" spans="2:13" s="136" customFormat="1">
      <c r="B2745" s="154"/>
      <c r="M2745" s="165"/>
    </row>
    <row r="2746" spans="2:13" s="136" customFormat="1">
      <c r="B2746" s="154"/>
      <c r="M2746" s="165"/>
    </row>
    <row r="2747" spans="2:13" s="136" customFormat="1">
      <c r="B2747" s="154"/>
      <c r="M2747" s="165"/>
    </row>
    <row r="2748" spans="2:13" s="136" customFormat="1">
      <c r="B2748" s="154"/>
      <c r="M2748" s="165"/>
    </row>
    <row r="2749" spans="2:13" s="136" customFormat="1">
      <c r="B2749" s="154"/>
      <c r="M2749" s="165"/>
    </row>
    <row r="2750" spans="2:13" s="136" customFormat="1">
      <c r="B2750" s="154"/>
      <c r="M2750" s="165"/>
    </row>
    <row r="2751" spans="2:13" s="136" customFormat="1">
      <c r="B2751" s="154"/>
      <c r="M2751" s="165"/>
    </row>
    <row r="2752" spans="2:13" s="136" customFormat="1">
      <c r="B2752" s="154"/>
      <c r="M2752" s="165"/>
    </row>
    <row r="2753" spans="2:13" s="136" customFormat="1">
      <c r="B2753" s="154"/>
      <c r="M2753" s="165"/>
    </row>
    <row r="2754" spans="2:13" s="136" customFormat="1">
      <c r="B2754" s="154"/>
      <c r="M2754" s="165"/>
    </row>
    <row r="2755" spans="2:13" s="136" customFormat="1">
      <c r="B2755" s="154"/>
      <c r="M2755" s="165"/>
    </row>
    <row r="2756" spans="2:13" s="136" customFormat="1">
      <c r="B2756" s="154"/>
      <c r="M2756" s="165"/>
    </row>
    <row r="2757" spans="2:13" s="136" customFormat="1">
      <c r="B2757" s="154"/>
      <c r="M2757" s="165"/>
    </row>
    <row r="2758" spans="2:13" s="136" customFormat="1">
      <c r="B2758" s="154"/>
      <c r="M2758" s="165"/>
    </row>
    <row r="2759" spans="2:13" s="136" customFormat="1">
      <c r="B2759" s="154"/>
      <c r="M2759" s="165"/>
    </row>
    <row r="2760" spans="2:13" s="136" customFormat="1">
      <c r="B2760" s="154"/>
      <c r="M2760" s="165"/>
    </row>
    <row r="2761" spans="2:13" s="136" customFormat="1">
      <c r="B2761" s="154"/>
      <c r="M2761" s="165"/>
    </row>
    <row r="2762" spans="2:13" s="136" customFormat="1">
      <c r="B2762" s="154"/>
      <c r="M2762" s="165"/>
    </row>
    <row r="2763" spans="2:13" s="136" customFormat="1">
      <c r="B2763" s="154"/>
      <c r="M2763" s="165"/>
    </row>
    <row r="2764" spans="2:13" s="136" customFormat="1">
      <c r="B2764" s="154"/>
      <c r="M2764" s="165"/>
    </row>
    <row r="2765" spans="2:13" s="136" customFormat="1">
      <c r="B2765" s="154"/>
      <c r="M2765" s="165"/>
    </row>
    <row r="2766" spans="2:13" s="136" customFormat="1">
      <c r="B2766" s="154"/>
      <c r="M2766" s="165"/>
    </row>
    <row r="2767" spans="2:13" s="136" customFormat="1">
      <c r="B2767" s="154"/>
      <c r="M2767" s="165"/>
    </row>
    <row r="2768" spans="2:13" s="136" customFormat="1">
      <c r="B2768" s="154"/>
      <c r="M2768" s="165"/>
    </row>
    <row r="2769" spans="2:13" s="136" customFormat="1">
      <c r="B2769" s="154"/>
      <c r="M2769" s="165"/>
    </row>
    <row r="2770" spans="2:13" s="136" customFormat="1">
      <c r="B2770" s="154"/>
      <c r="M2770" s="165"/>
    </row>
    <row r="2771" spans="2:13" s="136" customFormat="1">
      <c r="B2771" s="154"/>
      <c r="M2771" s="165"/>
    </row>
    <row r="2772" spans="2:13" s="136" customFormat="1">
      <c r="B2772" s="154"/>
      <c r="M2772" s="165"/>
    </row>
    <row r="2773" spans="2:13" s="136" customFormat="1">
      <c r="B2773" s="154"/>
      <c r="M2773" s="165"/>
    </row>
    <row r="2774" spans="2:13" s="136" customFormat="1">
      <c r="B2774" s="154"/>
      <c r="M2774" s="165"/>
    </row>
    <row r="2775" spans="2:13" s="136" customFormat="1">
      <c r="B2775" s="154"/>
      <c r="M2775" s="165"/>
    </row>
    <row r="2776" spans="2:13" s="136" customFormat="1">
      <c r="B2776" s="154"/>
      <c r="M2776" s="165"/>
    </row>
    <row r="2777" spans="2:13" s="136" customFormat="1">
      <c r="B2777" s="154"/>
      <c r="M2777" s="165"/>
    </row>
    <row r="2778" spans="2:13" s="136" customFormat="1">
      <c r="B2778" s="154"/>
      <c r="M2778" s="165"/>
    </row>
    <row r="2779" spans="2:13" s="136" customFormat="1">
      <c r="B2779" s="154"/>
      <c r="M2779" s="165"/>
    </row>
    <row r="2780" spans="2:13" s="136" customFormat="1">
      <c r="B2780" s="154"/>
      <c r="M2780" s="165"/>
    </row>
    <row r="2781" spans="2:13" s="136" customFormat="1">
      <c r="B2781" s="154"/>
      <c r="M2781" s="165"/>
    </row>
    <row r="2782" spans="2:13" s="136" customFormat="1">
      <c r="B2782" s="154"/>
      <c r="M2782" s="165"/>
    </row>
    <row r="2783" spans="2:13" s="136" customFormat="1">
      <c r="B2783" s="154"/>
      <c r="M2783" s="165"/>
    </row>
    <row r="2784" spans="2:13" s="136" customFormat="1">
      <c r="B2784" s="154"/>
      <c r="M2784" s="165"/>
    </row>
    <row r="2785" spans="2:13" s="136" customFormat="1">
      <c r="B2785" s="154"/>
      <c r="M2785" s="165"/>
    </row>
    <row r="2786" spans="2:13" s="136" customFormat="1">
      <c r="B2786" s="154"/>
      <c r="M2786" s="165"/>
    </row>
    <row r="2787" spans="2:13" s="136" customFormat="1">
      <c r="B2787" s="154"/>
      <c r="M2787" s="165"/>
    </row>
    <row r="2788" spans="2:13" s="136" customFormat="1">
      <c r="B2788" s="154"/>
      <c r="M2788" s="165"/>
    </row>
    <row r="2789" spans="2:13" s="136" customFormat="1">
      <c r="B2789" s="154"/>
      <c r="M2789" s="165"/>
    </row>
    <row r="2790" spans="2:13" s="136" customFormat="1">
      <c r="B2790" s="154"/>
      <c r="M2790" s="165"/>
    </row>
    <row r="2791" spans="2:13" s="136" customFormat="1">
      <c r="B2791" s="154"/>
      <c r="M2791" s="165"/>
    </row>
    <row r="2792" spans="2:13" s="136" customFormat="1">
      <c r="B2792" s="154"/>
      <c r="M2792" s="165"/>
    </row>
    <row r="2793" spans="2:13" s="136" customFormat="1">
      <c r="B2793" s="154"/>
      <c r="M2793" s="165"/>
    </row>
    <row r="2794" spans="2:13" s="136" customFormat="1">
      <c r="B2794" s="154"/>
      <c r="M2794" s="165"/>
    </row>
    <row r="2795" spans="2:13" s="136" customFormat="1">
      <c r="B2795" s="154"/>
      <c r="M2795" s="165"/>
    </row>
    <row r="2796" spans="2:13" s="136" customFormat="1">
      <c r="B2796" s="154"/>
      <c r="M2796" s="165"/>
    </row>
    <row r="2797" spans="2:13" s="136" customFormat="1">
      <c r="B2797" s="154"/>
      <c r="M2797" s="165"/>
    </row>
    <row r="2798" spans="2:13" s="136" customFormat="1">
      <c r="B2798" s="154"/>
      <c r="M2798" s="165"/>
    </row>
    <row r="2799" spans="2:13" s="136" customFormat="1">
      <c r="B2799" s="154"/>
      <c r="M2799" s="165"/>
    </row>
    <row r="2800" spans="2:13" s="136" customFormat="1">
      <c r="B2800" s="154"/>
      <c r="M2800" s="165"/>
    </row>
    <row r="2801" spans="2:13" s="136" customFormat="1">
      <c r="B2801" s="154"/>
      <c r="M2801" s="165"/>
    </row>
    <row r="2802" spans="2:13" s="136" customFormat="1">
      <c r="B2802" s="154"/>
      <c r="M2802" s="165"/>
    </row>
    <row r="2803" spans="2:13" s="136" customFormat="1">
      <c r="B2803" s="154"/>
      <c r="M2803" s="165"/>
    </row>
    <row r="2804" spans="2:13" s="136" customFormat="1">
      <c r="B2804" s="154"/>
      <c r="M2804" s="165"/>
    </row>
    <row r="2805" spans="2:13" s="136" customFormat="1">
      <c r="B2805" s="154"/>
      <c r="M2805" s="165"/>
    </row>
    <row r="2806" spans="2:13" s="136" customFormat="1">
      <c r="B2806" s="154"/>
      <c r="M2806" s="165"/>
    </row>
    <row r="2807" spans="2:13" s="136" customFormat="1">
      <c r="B2807" s="154"/>
      <c r="M2807" s="165"/>
    </row>
    <row r="2808" spans="2:13" s="136" customFormat="1">
      <c r="B2808" s="154"/>
      <c r="M2808" s="165"/>
    </row>
    <row r="2809" spans="2:13" s="136" customFormat="1">
      <c r="B2809" s="154"/>
      <c r="M2809" s="165"/>
    </row>
    <row r="2810" spans="2:13" s="136" customFormat="1">
      <c r="B2810" s="154"/>
      <c r="M2810" s="165"/>
    </row>
    <row r="2811" spans="2:13" s="136" customFormat="1">
      <c r="B2811" s="154"/>
      <c r="M2811" s="165"/>
    </row>
    <row r="2812" spans="2:13" s="136" customFormat="1">
      <c r="B2812" s="154"/>
      <c r="M2812" s="165"/>
    </row>
    <row r="2813" spans="2:13" s="136" customFormat="1">
      <c r="B2813" s="154"/>
      <c r="M2813" s="165"/>
    </row>
    <row r="2814" spans="2:13" s="136" customFormat="1">
      <c r="B2814" s="154"/>
      <c r="M2814" s="165"/>
    </row>
    <row r="2815" spans="2:13" s="136" customFormat="1">
      <c r="B2815" s="154"/>
      <c r="M2815" s="165"/>
    </row>
    <row r="2816" spans="2:13" s="136" customFormat="1">
      <c r="B2816" s="154"/>
      <c r="M2816" s="165"/>
    </row>
    <row r="2817" spans="2:13" s="136" customFormat="1">
      <c r="B2817" s="154"/>
      <c r="M2817" s="165"/>
    </row>
    <row r="2818" spans="2:13" s="136" customFormat="1">
      <c r="B2818" s="154"/>
      <c r="M2818" s="165"/>
    </row>
    <row r="2819" spans="2:13" s="136" customFormat="1">
      <c r="B2819" s="154"/>
      <c r="M2819" s="165"/>
    </row>
    <row r="2820" spans="2:13" s="136" customFormat="1">
      <c r="B2820" s="154"/>
      <c r="M2820" s="165"/>
    </row>
    <row r="2821" spans="2:13" s="136" customFormat="1">
      <c r="B2821" s="154"/>
      <c r="M2821" s="165"/>
    </row>
    <row r="2822" spans="2:13" s="136" customFormat="1">
      <c r="B2822" s="154"/>
      <c r="M2822" s="165"/>
    </row>
    <row r="2823" spans="2:13" s="136" customFormat="1">
      <c r="B2823" s="154"/>
      <c r="M2823" s="165"/>
    </row>
    <row r="2824" spans="2:13" s="136" customFormat="1">
      <c r="B2824" s="154"/>
      <c r="M2824" s="165"/>
    </row>
    <row r="2825" spans="2:13" s="136" customFormat="1">
      <c r="B2825" s="154"/>
      <c r="M2825" s="165"/>
    </row>
    <row r="2826" spans="2:13" s="136" customFormat="1">
      <c r="B2826" s="154"/>
      <c r="M2826" s="165"/>
    </row>
    <row r="2827" spans="2:13" s="136" customFormat="1">
      <c r="B2827" s="154"/>
      <c r="M2827" s="165"/>
    </row>
    <row r="2828" spans="2:13" s="136" customFormat="1">
      <c r="B2828" s="154"/>
      <c r="M2828" s="165"/>
    </row>
    <row r="2829" spans="2:13" s="136" customFormat="1">
      <c r="B2829" s="154"/>
      <c r="M2829" s="165"/>
    </row>
    <row r="2830" spans="2:13" s="136" customFormat="1">
      <c r="B2830" s="154"/>
      <c r="M2830" s="165"/>
    </row>
    <row r="2831" spans="2:13" s="136" customFormat="1">
      <c r="B2831" s="154"/>
      <c r="M2831" s="165"/>
    </row>
    <row r="2832" spans="2:13" s="136" customFormat="1">
      <c r="B2832" s="154"/>
      <c r="M2832" s="165"/>
    </row>
    <row r="2833" spans="2:13" s="136" customFormat="1">
      <c r="B2833" s="154"/>
      <c r="M2833" s="165"/>
    </row>
    <row r="2834" spans="2:13" s="136" customFormat="1">
      <c r="B2834" s="154"/>
      <c r="M2834" s="165"/>
    </row>
    <row r="2835" spans="2:13" s="136" customFormat="1">
      <c r="B2835" s="154"/>
      <c r="M2835" s="165"/>
    </row>
    <row r="2836" spans="2:13" s="136" customFormat="1">
      <c r="B2836" s="154"/>
      <c r="M2836" s="165"/>
    </row>
    <row r="2837" spans="2:13" s="136" customFormat="1">
      <c r="B2837" s="154"/>
      <c r="M2837" s="165"/>
    </row>
    <row r="2838" spans="2:13" s="136" customFormat="1">
      <c r="B2838" s="154"/>
      <c r="M2838" s="165"/>
    </row>
    <row r="2839" spans="2:13" s="136" customFormat="1">
      <c r="B2839" s="154"/>
      <c r="M2839" s="165"/>
    </row>
    <row r="2840" spans="2:13" s="136" customFormat="1">
      <c r="B2840" s="154"/>
      <c r="M2840" s="165"/>
    </row>
    <row r="2841" spans="2:13" s="136" customFormat="1">
      <c r="B2841" s="154"/>
      <c r="M2841" s="165"/>
    </row>
    <row r="2842" spans="2:13" s="136" customFormat="1">
      <c r="B2842" s="154"/>
      <c r="M2842" s="165"/>
    </row>
    <row r="2843" spans="2:13" s="136" customFormat="1">
      <c r="B2843" s="154"/>
      <c r="M2843" s="165"/>
    </row>
    <row r="2844" spans="2:13" s="136" customFormat="1">
      <c r="B2844" s="154"/>
      <c r="M2844" s="165"/>
    </row>
    <row r="2845" spans="2:13" s="136" customFormat="1">
      <c r="B2845" s="154"/>
      <c r="M2845" s="165"/>
    </row>
    <row r="2846" spans="2:13" s="136" customFormat="1">
      <c r="B2846" s="154"/>
      <c r="M2846" s="165"/>
    </row>
    <row r="2847" spans="2:13" s="136" customFormat="1">
      <c r="B2847" s="154"/>
      <c r="M2847" s="165"/>
    </row>
    <row r="2848" spans="2:13" s="136" customFormat="1">
      <c r="B2848" s="154"/>
      <c r="M2848" s="165"/>
    </row>
    <row r="2849" spans="1:13" s="136" customFormat="1">
      <c r="B2849" s="154"/>
      <c r="M2849" s="165"/>
    </row>
    <row r="2850" spans="1:13" s="136" customFormat="1">
      <c r="B2850" s="154"/>
      <c r="M2850" s="165"/>
    </row>
    <row r="2851" spans="1:13" s="136" customFormat="1">
      <c r="B2851" s="154"/>
      <c r="M2851" s="165"/>
    </row>
    <row r="2852" spans="1:13" s="136" customFormat="1">
      <c r="B2852" s="154"/>
      <c r="M2852" s="165"/>
    </row>
    <row r="2853" spans="1:13" s="136" customFormat="1">
      <c r="B2853" s="154"/>
      <c r="M2853" s="165"/>
    </row>
    <row r="2854" spans="1:13">
      <c r="A2854" s="136"/>
    </row>
  </sheetData>
  <printOptions horizontalCentered="1"/>
  <pageMargins left="0.25" right="0.25" top="0.5" bottom="0.25" header="0.25" footer="0"/>
  <pageSetup scale="72" orientation="landscape" r:id="rId1"/>
  <headerFooter alignWithMargins="0"/>
  <rowBreaks count="17" manualBreakCount="17">
    <brk id="44" max="16383" man="1"/>
    <brk id="64" max="16383" man="1"/>
    <brk id="101" max="16383" man="1"/>
    <brk id="137" max="16383" man="1"/>
    <brk id="180" max="16383" man="1"/>
    <brk id="224" max="16383" man="1"/>
    <brk id="266" max="16383" man="1"/>
    <brk id="308" max="16383" man="1"/>
    <brk id="350" max="16383" man="1"/>
    <brk id="398" max="16383" man="1"/>
    <brk id="440" max="16383" man="1"/>
    <brk id="495" max="16383" man="1"/>
    <brk id="537" max="16383" man="1"/>
    <brk id="591" max="16383" man="1"/>
    <brk id="641" max="16383" man="1"/>
    <brk id="696" max="16383" man="1"/>
    <brk id="73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workbookViewId="0">
      <pane xSplit="1" ySplit="1" topLeftCell="B2" activePane="bottomRight" state="frozen"/>
      <selection pane="topRight" activeCell="B1" sqref="B1"/>
      <selection pane="bottomLeft" activeCell="A2" sqref="A2"/>
      <selection pane="bottomRight" activeCell="C2" sqref="C2"/>
    </sheetView>
  </sheetViews>
  <sheetFormatPr defaultRowHeight="12.75"/>
  <cols>
    <col min="1" max="1" width="2" bestFit="1" customWidth="1"/>
    <col min="3" max="3" width="59" bestFit="1" customWidth="1"/>
    <col min="4" max="4" width="18.7109375" style="233" bestFit="1" customWidth="1"/>
    <col min="5" max="5" width="4.28515625" customWidth="1"/>
    <col min="7" max="7" width="49.28515625" bestFit="1" customWidth="1"/>
    <col min="8" max="8" width="18.7109375" bestFit="1" customWidth="1"/>
  </cols>
  <sheetData>
    <row r="1" spans="1:8" ht="15.75">
      <c r="B1" s="335"/>
      <c r="C1" s="385" t="s">
        <v>772</v>
      </c>
      <c r="D1" s="338"/>
      <c r="E1" s="338"/>
      <c r="F1" s="341"/>
      <c r="G1" s="385" t="s">
        <v>771</v>
      </c>
      <c r="H1" s="338"/>
    </row>
    <row r="2" spans="1:8" ht="15.75">
      <c r="B2" s="335" t="s">
        <v>733</v>
      </c>
      <c r="C2" s="338"/>
      <c r="D2" s="338"/>
      <c r="E2" s="338"/>
      <c r="F2" s="341"/>
      <c r="G2" s="338"/>
      <c r="H2" s="338"/>
    </row>
    <row r="3" spans="1:8" s="233" customFormat="1" ht="15.75">
      <c r="B3" s="332"/>
      <c r="C3" s="338"/>
      <c r="D3" s="338"/>
      <c r="E3" s="338"/>
      <c r="F3" s="341"/>
      <c r="G3" s="338"/>
      <c r="H3" s="338"/>
    </row>
    <row r="4" spans="1:8" ht="15.75">
      <c r="A4" s="232"/>
      <c r="B4" s="333">
        <v>200</v>
      </c>
      <c r="C4" s="333" t="s">
        <v>195</v>
      </c>
      <c r="D4" s="355"/>
      <c r="E4" s="338"/>
      <c r="F4" s="342">
        <v>200</v>
      </c>
      <c r="G4" s="343" t="s">
        <v>195</v>
      </c>
      <c r="H4" s="338"/>
    </row>
    <row r="5" spans="1:8" ht="15.75">
      <c r="A5" s="232"/>
      <c r="B5" s="333">
        <v>230</v>
      </c>
      <c r="C5" s="333" t="s">
        <v>196</v>
      </c>
      <c r="D5" s="355"/>
      <c r="E5" s="338"/>
      <c r="F5" s="342">
        <v>230</v>
      </c>
      <c r="G5" s="343" t="s">
        <v>196</v>
      </c>
      <c r="H5" s="338"/>
    </row>
    <row r="6" spans="1:8" ht="15.75">
      <c r="A6" s="232"/>
      <c r="B6" s="333">
        <v>240</v>
      </c>
      <c r="C6" s="333" t="s">
        <v>197</v>
      </c>
      <c r="D6" s="355"/>
      <c r="E6" s="338"/>
      <c r="F6" s="342">
        <v>240</v>
      </c>
      <c r="G6" s="343" t="s">
        <v>599</v>
      </c>
      <c r="H6" s="338"/>
    </row>
    <row r="7" spans="1:8" ht="15.75">
      <c r="A7" s="232"/>
      <c r="B7" s="333">
        <v>241</v>
      </c>
      <c r="C7" s="333" t="s">
        <v>198</v>
      </c>
      <c r="D7" s="355"/>
      <c r="E7" s="338"/>
      <c r="F7" s="342">
        <v>241</v>
      </c>
      <c r="G7" s="343" t="s">
        <v>198</v>
      </c>
      <c r="H7" s="338"/>
    </row>
    <row r="8" spans="1:8" ht="15.75">
      <c r="A8" s="232"/>
      <c r="B8" s="333">
        <v>340</v>
      </c>
      <c r="C8" s="333" t="s">
        <v>201</v>
      </c>
      <c r="D8" s="355"/>
      <c r="E8" s="338"/>
      <c r="F8" s="342">
        <v>340</v>
      </c>
      <c r="G8" s="343" t="s">
        <v>201</v>
      </c>
      <c r="H8" s="338"/>
    </row>
    <row r="9" spans="1:8" ht="15.75">
      <c r="A9" s="232"/>
      <c r="B9" s="333">
        <v>344</v>
      </c>
      <c r="C9" s="333" t="s">
        <v>734</v>
      </c>
      <c r="D9" s="355"/>
      <c r="E9" s="338"/>
      <c r="F9" s="342">
        <v>344</v>
      </c>
      <c r="G9" s="343" t="s">
        <v>600</v>
      </c>
      <c r="H9" s="338"/>
    </row>
    <row r="10" spans="1:8" ht="15.75">
      <c r="A10" s="232"/>
      <c r="B10" s="333">
        <v>360</v>
      </c>
      <c r="C10" s="333" t="s">
        <v>82</v>
      </c>
      <c r="D10" s="355"/>
      <c r="E10" s="338"/>
      <c r="F10" s="342">
        <v>360</v>
      </c>
      <c r="G10" s="343" t="s">
        <v>82</v>
      </c>
      <c r="H10" s="338"/>
    </row>
    <row r="11" spans="1:8" ht="15.75">
      <c r="A11" s="232"/>
      <c r="B11" s="333">
        <v>361</v>
      </c>
      <c r="C11" s="333" t="s">
        <v>735</v>
      </c>
      <c r="D11" s="355"/>
      <c r="E11" s="338"/>
      <c r="F11" s="342">
        <v>361</v>
      </c>
      <c r="G11" s="343" t="s">
        <v>601</v>
      </c>
      <c r="H11" s="338"/>
    </row>
    <row r="12" spans="1:8" ht="15.75">
      <c r="A12" s="232"/>
      <c r="B12" s="333">
        <v>410</v>
      </c>
      <c r="C12" s="333" t="s">
        <v>736</v>
      </c>
      <c r="D12" s="355"/>
      <c r="E12" s="338"/>
      <c r="F12" s="342">
        <v>410</v>
      </c>
      <c r="G12" s="343" t="s">
        <v>602</v>
      </c>
      <c r="H12" s="338"/>
    </row>
    <row r="13" spans="1:8" ht="15.75">
      <c r="A13" s="232"/>
      <c r="B13" s="333">
        <v>430</v>
      </c>
      <c r="C13" s="333" t="s">
        <v>205</v>
      </c>
      <c r="D13" s="355"/>
      <c r="E13" s="338"/>
      <c r="F13" s="342">
        <v>430</v>
      </c>
      <c r="G13" s="343" t="s">
        <v>205</v>
      </c>
      <c r="H13" s="338"/>
    </row>
    <row r="14" spans="1:8" ht="15.75">
      <c r="A14" s="232"/>
      <c r="B14" s="333">
        <v>450</v>
      </c>
      <c r="C14" s="333" t="s">
        <v>199</v>
      </c>
      <c r="D14" s="355"/>
      <c r="E14" s="338"/>
      <c r="F14" s="342">
        <v>450</v>
      </c>
      <c r="G14" s="343" t="s">
        <v>199</v>
      </c>
      <c r="H14" s="338"/>
    </row>
    <row r="15" spans="1:8" ht="15.75">
      <c r="A15" s="232"/>
      <c r="B15" s="333">
        <v>452</v>
      </c>
      <c r="C15" s="333" t="s">
        <v>200</v>
      </c>
      <c r="D15" s="355"/>
      <c r="E15" s="338"/>
      <c r="F15" s="342">
        <v>452</v>
      </c>
      <c r="G15" s="343" t="s">
        <v>200</v>
      </c>
      <c r="H15" s="338"/>
    </row>
    <row r="16" spans="1:8" ht="15.75">
      <c r="A16" s="232"/>
      <c r="B16" s="333">
        <v>475</v>
      </c>
      <c r="C16" s="333" t="s">
        <v>737</v>
      </c>
      <c r="D16" s="355"/>
      <c r="E16" s="338"/>
      <c r="F16" s="342">
        <v>475</v>
      </c>
      <c r="G16" s="343" t="s">
        <v>603</v>
      </c>
      <c r="H16" s="338"/>
    </row>
    <row r="17" spans="1:8" ht="15.75">
      <c r="A17" s="232"/>
      <c r="B17" s="333">
        <v>480</v>
      </c>
      <c r="C17" s="333" t="s">
        <v>216</v>
      </c>
      <c r="D17" s="355"/>
      <c r="E17" s="338"/>
      <c r="F17" s="342">
        <v>480</v>
      </c>
      <c r="G17" s="343" t="s">
        <v>216</v>
      </c>
      <c r="H17" s="338"/>
    </row>
    <row r="18" spans="1:8" ht="15.75">
      <c r="A18" s="232"/>
      <c r="B18" s="333">
        <v>490</v>
      </c>
      <c r="C18" s="333" t="s">
        <v>738</v>
      </c>
      <c r="D18" s="355"/>
      <c r="E18" s="338"/>
      <c r="F18" s="342">
        <v>490</v>
      </c>
      <c r="G18" s="343" t="s">
        <v>604</v>
      </c>
      <c r="H18" s="338"/>
    </row>
    <row r="19" spans="1:8" ht="15.75">
      <c r="A19" s="232"/>
      <c r="B19" s="333">
        <v>491</v>
      </c>
      <c r="C19" s="333" t="s">
        <v>739</v>
      </c>
      <c r="D19" s="355"/>
      <c r="E19" s="338"/>
      <c r="F19" s="342">
        <v>491</v>
      </c>
      <c r="G19" s="343" t="s">
        <v>606</v>
      </c>
      <c r="H19" s="338"/>
    </row>
    <row r="20" spans="1:8" ht="15.75">
      <c r="A20" s="232"/>
      <c r="B20" s="333">
        <v>492</v>
      </c>
      <c r="C20" s="333" t="s">
        <v>740</v>
      </c>
      <c r="D20" s="355"/>
      <c r="E20" s="338"/>
      <c r="F20" s="342">
        <v>492</v>
      </c>
      <c r="G20" s="343" t="s">
        <v>607</v>
      </c>
      <c r="H20" s="338"/>
    </row>
    <row r="21" spans="1:8" ht="15.75">
      <c r="A21" s="232"/>
      <c r="B21" s="333">
        <v>493</v>
      </c>
      <c r="C21" s="333" t="s">
        <v>741</v>
      </c>
      <c r="D21" s="355"/>
      <c r="E21" s="338"/>
      <c r="F21" s="342">
        <v>493</v>
      </c>
      <c r="G21" s="343" t="s">
        <v>608</v>
      </c>
      <c r="H21" s="338"/>
    </row>
    <row r="22" spans="1:8" ht="15.75">
      <c r="A22" s="232"/>
      <c r="B22" s="333">
        <v>494</v>
      </c>
      <c r="C22" s="333" t="s">
        <v>742</v>
      </c>
      <c r="D22" s="355"/>
      <c r="E22" s="338"/>
      <c r="F22" s="342">
        <v>494</v>
      </c>
      <c r="G22" s="343" t="s">
        <v>609</v>
      </c>
      <c r="H22" s="338"/>
    </row>
    <row r="23" spans="1:8" ht="15.75">
      <c r="A23" s="232"/>
      <c r="B23" s="333">
        <v>498</v>
      </c>
      <c r="C23" s="333" t="s">
        <v>743</v>
      </c>
      <c r="D23" s="355"/>
      <c r="E23" s="338"/>
      <c r="F23" s="342">
        <v>498</v>
      </c>
      <c r="G23" s="343" t="s">
        <v>605</v>
      </c>
      <c r="H23" s="338"/>
    </row>
    <row r="24" spans="1:8" ht="15.75">
      <c r="A24" s="232"/>
      <c r="B24" s="333">
        <v>499</v>
      </c>
      <c r="C24" s="333" t="s">
        <v>744</v>
      </c>
      <c r="D24" s="355"/>
      <c r="E24" s="338"/>
      <c r="F24" s="342">
        <v>499</v>
      </c>
      <c r="G24" s="343" t="s">
        <v>610</v>
      </c>
      <c r="H24" s="338"/>
    </row>
    <row r="25" spans="1:8" ht="15.75">
      <c r="A25" s="232"/>
      <c r="B25" s="332"/>
      <c r="C25" s="338"/>
      <c r="D25" s="356"/>
      <c r="E25" s="338"/>
      <c r="F25" s="341"/>
      <c r="G25" s="338"/>
      <c r="H25" s="338"/>
    </row>
    <row r="26" spans="1:8" ht="15.75">
      <c r="A26" s="232"/>
      <c r="B26" s="335" t="s">
        <v>745</v>
      </c>
      <c r="C26" s="338"/>
      <c r="D26" s="356"/>
      <c r="E26" s="338"/>
      <c r="F26" s="341"/>
      <c r="G26" s="338"/>
      <c r="H26" s="338"/>
    </row>
    <row r="27" spans="1:8" ht="16.5" thickBot="1">
      <c r="A27" s="232"/>
      <c r="B27" s="332"/>
      <c r="C27" s="338"/>
      <c r="D27" s="356"/>
      <c r="E27" s="338"/>
      <c r="F27" s="341"/>
      <c r="G27" s="338"/>
      <c r="H27" s="338"/>
    </row>
    <row r="28" spans="1:8" ht="15.75">
      <c r="A28" s="232"/>
      <c r="B28" s="333">
        <v>510</v>
      </c>
      <c r="C28" s="333" t="s">
        <v>611</v>
      </c>
      <c r="D28" s="355"/>
      <c r="E28" s="338"/>
      <c r="F28" s="344">
        <v>510</v>
      </c>
      <c r="G28" s="345" t="s">
        <v>611</v>
      </c>
      <c r="H28" s="338"/>
    </row>
    <row r="29" spans="1:8" ht="15.75">
      <c r="A29" s="232"/>
      <c r="B29" s="333">
        <v>515</v>
      </c>
      <c r="C29" s="333" t="s">
        <v>612</v>
      </c>
      <c r="D29" s="355"/>
      <c r="E29" s="338"/>
      <c r="F29" s="346">
        <v>515</v>
      </c>
      <c r="G29" s="347" t="s">
        <v>612</v>
      </c>
      <c r="H29" s="338"/>
    </row>
    <row r="30" spans="1:8" ht="15.75">
      <c r="A30" s="232"/>
      <c r="B30" s="333">
        <v>520</v>
      </c>
      <c r="C30" s="333" t="s">
        <v>613</v>
      </c>
      <c r="D30" s="355"/>
      <c r="E30" s="338"/>
      <c r="F30" s="346">
        <v>520</v>
      </c>
      <c r="G30" s="347" t="s">
        <v>613</v>
      </c>
      <c r="H30" s="338"/>
    </row>
    <row r="31" spans="1:8" ht="15.75">
      <c r="A31" s="232"/>
      <c r="B31" s="333">
        <v>530</v>
      </c>
      <c r="C31" s="333" t="s">
        <v>746</v>
      </c>
      <c r="D31" s="355"/>
      <c r="E31" s="338"/>
      <c r="F31" s="346">
        <v>530</v>
      </c>
      <c r="G31" s="347" t="s">
        <v>614</v>
      </c>
      <c r="H31" s="338"/>
    </row>
    <row r="32" spans="1:8" ht="15.75">
      <c r="A32" s="232"/>
      <c r="B32" s="333">
        <v>535</v>
      </c>
      <c r="C32" s="333" t="s">
        <v>595</v>
      </c>
      <c r="D32" s="355"/>
      <c r="E32" s="338"/>
      <c r="F32" s="346">
        <v>535</v>
      </c>
      <c r="G32" s="347" t="s">
        <v>595</v>
      </c>
      <c r="H32" s="338"/>
    </row>
    <row r="33" spans="1:8" ht="16.5" thickBot="1">
      <c r="A33" s="232"/>
      <c r="B33" s="333">
        <v>540</v>
      </c>
      <c r="C33" s="333" t="s">
        <v>615</v>
      </c>
      <c r="D33" s="355"/>
      <c r="E33" s="338"/>
      <c r="F33" s="348">
        <v>540</v>
      </c>
      <c r="G33" s="349" t="s">
        <v>615</v>
      </c>
      <c r="H33" s="338"/>
    </row>
    <row r="34" spans="1:8" ht="15.75">
      <c r="A34" s="232"/>
      <c r="B34" s="332"/>
      <c r="C34" s="338"/>
      <c r="D34" s="356"/>
      <c r="E34" s="338"/>
      <c r="F34" s="341"/>
      <c r="G34" s="338"/>
      <c r="H34" s="338"/>
    </row>
    <row r="35" spans="1:8" ht="15.75">
      <c r="A35" s="232"/>
      <c r="B35" s="335" t="s">
        <v>747</v>
      </c>
      <c r="C35" s="338"/>
      <c r="D35" s="356"/>
      <c r="E35" s="338"/>
      <c r="F35" s="341"/>
      <c r="G35" s="338"/>
      <c r="H35" s="338"/>
    </row>
    <row r="36" spans="1:8" ht="15.75">
      <c r="A36" s="232"/>
      <c r="B36" s="332"/>
      <c r="C36" s="338"/>
      <c r="D36" s="356"/>
      <c r="E36" s="338"/>
      <c r="F36" s="341"/>
      <c r="G36" s="338"/>
      <c r="H36" s="338"/>
    </row>
    <row r="37" spans="1:8" ht="15.75">
      <c r="A37" s="232"/>
      <c r="B37" s="333">
        <v>601</v>
      </c>
      <c r="C37" s="333" t="s">
        <v>218</v>
      </c>
      <c r="D37" s="355"/>
      <c r="E37" s="338"/>
      <c r="F37" s="342">
        <v>601</v>
      </c>
      <c r="G37" s="343" t="s">
        <v>218</v>
      </c>
      <c r="H37" s="338"/>
    </row>
    <row r="38" spans="1:8" ht="15.75">
      <c r="A38" s="232"/>
      <c r="B38" s="333">
        <v>602</v>
      </c>
      <c r="C38" s="333" t="s">
        <v>748</v>
      </c>
      <c r="D38" s="355"/>
      <c r="E38" s="338"/>
      <c r="F38" s="342">
        <v>601</v>
      </c>
      <c r="G38" s="343" t="s">
        <v>616</v>
      </c>
      <c r="H38" s="338"/>
    </row>
    <row r="39" spans="1:8" ht="15.75">
      <c r="A39" s="232"/>
      <c r="B39" s="333">
        <v>603</v>
      </c>
      <c r="C39" s="333" t="s">
        <v>749</v>
      </c>
      <c r="D39" s="355"/>
      <c r="E39" s="338"/>
      <c r="F39" s="342">
        <v>603</v>
      </c>
      <c r="G39" s="343" t="s">
        <v>617</v>
      </c>
      <c r="H39" s="338"/>
    </row>
    <row r="40" spans="1:8" ht="15.75">
      <c r="A40" s="232"/>
      <c r="B40" s="333">
        <v>604</v>
      </c>
      <c r="C40" s="333" t="s">
        <v>221</v>
      </c>
      <c r="D40" s="355"/>
      <c r="E40" s="338"/>
      <c r="F40" s="342">
        <v>604</v>
      </c>
      <c r="G40" s="343" t="s">
        <v>221</v>
      </c>
      <c r="H40" s="338"/>
    </row>
    <row r="41" spans="1:8" ht="15.75">
      <c r="A41" s="232"/>
      <c r="B41" s="333">
        <v>605</v>
      </c>
      <c r="C41" s="333" t="s">
        <v>592</v>
      </c>
      <c r="D41" s="355"/>
      <c r="E41" s="338"/>
      <c r="F41" s="342">
        <v>605</v>
      </c>
      <c r="G41" s="343" t="s">
        <v>592</v>
      </c>
      <c r="H41" s="338"/>
    </row>
    <row r="42" spans="1:8" ht="15.75">
      <c r="A42" s="232"/>
      <c r="B42" s="333">
        <v>607</v>
      </c>
      <c r="C42" s="333" t="s">
        <v>224</v>
      </c>
      <c r="D42" s="355"/>
      <c r="E42" s="338"/>
      <c r="F42" s="342">
        <v>607</v>
      </c>
      <c r="G42" s="343" t="s">
        <v>224</v>
      </c>
      <c r="H42" s="338"/>
    </row>
    <row r="43" spans="1:8" ht="15.75">
      <c r="A43" s="232"/>
      <c r="B43" s="333">
        <v>608</v>
      </c>
      <c r="C43" s="333" t="s">
        <v>225</v>
      </c>
      <c r="D43" s="355"/>
      <c r="E43" s="338"/>
      <c r="F43" s="342">
        <v>608</v>
      </c>
      <c r="G43" s="343" t="s">
        <v>225</v>
      </c>
      <c r="H43" s="338"/>
    </row>
    <row r="44" spans="1:8" ht="15.75">
      <c r="A44" s="232"/>
      <c r="B44" s="333">
        <v>610</v>
      </c>
      <c r="C44" s="333" t="s">
        <v>618</v>
      </c>
      <c r="D44" s="355"/>
      <c r="E44" s="338"/>
      <c r="F44" s="342">
        <v>610</v>
      </c>
      <c r="G44" s="343" t="s">
        <v>618</v>
      </c>
      <c r="H44" s="338"/>
    </row>
    <row r="45" spans="1:8" ht="15.75">
      <c r="A45" s="232"/>
      <c r="B45" s="333">
        <v>620</v>
      </c>
      <c r="C45" s="333" t="s">
        <v>750</v>
      </c>
      <c r="D45" s="355"/>
      <c r="E45" s="338"/>
      <c r="F45" s="342">
        <v>620</v>
      </c>
      <c r="G45" s="343" t="s">
        <v>619</v>
      </c>
      <c r="H45" s="338"/>
    </row>
    <row r="46" spans="1:8" ht="15.75">
      <c r="A46" s="232"/>
      <c r="B46" s="333">
        <v>625</v>
      </c>
      <c r="C46" s="333" t="s">
        <v>751</v>
      </c>
      <c r="D46" s="355"/>
      <c r="E46" s="338"/>
      <c r="F46" s="342">
        <v>625</v>
      </c>
      <c r="G46" s="343" t="s">
        <v>620</v>
      </c>
      <c r="H46" s="338"/>
    </row>
    <row r="47" spans="1:8" ht="15.75">
      <c r="A47" s="232"/>
      <c r="B47" s="333">
        <v>630</v>
      </c>
      <c r="C47" s="333" t="s">
        <v>752</v>
      </c>
      <c r="D47" s="355"/>
      <c r="E47" s="338"/>
      <c r="F47" s="342">
        <v>630</v>
      </c>
      <c r="G47" s="343" t="s">
        <v>621</v>
      </c>
      <c r="H47" s="338"/>
    </row>
    <row r="48" spans="1:8" ht="15.75">
      <c r="A48" s="232"/>
      <c r="B48" s="333">
        <v>631</v>
      </c>
      <c r="C48" s="333" t="s">
        <v>753</v>
      </c>
      <c r="D48" s="355"/>
      <c r="E48" s="338"/>
      <c r="F48" s="342">
        <v>631</v>
      </c>
      <c r="G48" s="343" t="s">
        <v>622</v>
      </c>
      <c r="H48" s="338"/>
    </row>
    <row r="49" spans="1:8" ht="15.75">
      <c r="A49" s="232"/>
      <c r="B49" s="333">
        <v>632</v>
      </c>
      <c r="C49" s="333" t="s">
        <v>754</v>
      </c>
      <c r="D49" s="355"/>
      <c r="E49" s="338"/>
      <c r="F49" s="342">
        <v>632</v>
      </c>
      <c r="G49" s="343" t="s">
        <v>623</v>
      </c>
      <c r="H49" s="338"/>
    </row>
    <row r="50" spans="1:8" ht="15.75">
      <c r="A50" s="232"/>
      <c r="B50" s="333">
        <v>633</v>
      </c>
      <c r="C50" s="333" t="s">
        <v>755</v>
      </c>
      <c r="D50" s="355"/>
      <c r="E50" s="338"/>
      <c r="F50" s="342">
        <v>633</v>
      </c>
      <c r="G50" s="343" t="s">
        <v>624</v>
      </c>
      <c r="H50" s="338"/>
    </row>
    <row r="51" spans="1:8" ht="15.75">
      <c r="A51" s="232"/>
      <c r="B51" s="333">
        <v>634</v>
      </c>
      <c r="C51" s="333" t="s">
        <v>756</v>
      </c>
      <c r="D51" s="355"/>
      <c r="E51" s="338"/>
      <c r="F51" s="342">
        <v>634</v>
      </c>
      <c r="G51" s="343" t="s">
        <v>625</v>
      </c>
      <c r="H51" s="338"/>
    </row>
    <row r="52" spans="1:8" ht="15.75">
      <c r="A52" s="232"/>
      <c r="B52" s="333">
        <v>635</v>
      </c>
      <c r="C52" s="333" t="s">
        <v>564</v>
      </c>
      <c r="D52" s="355"/>
      <c r="E52" s="338"/>
      <c r="F52" s="342">
        <v>635</v>
      </c>
      <c r="G52" s="343" t="s">
        <v>626</v>
      </c>
      <c r="H52" s="338"/>
    </row>
    <row r="53" spans="1:8" ht="15.75">
      <c r="A53" s="232"/>
      <c r="B53" s="333">
        <v>636</v>
      </c>
      <c r="C53" s="333" t="s">
        <v>627</v>
      </c>
      <c r="D53" s="355"/>
      <c r="E53" s="338"/>
      <c r="F53" s="342">
        <v>636</v>
      </c>
      <c r="G53" s="343" t="s">
        <v>627</v>
      </c>
      <c r="H53" s="338"/>
    </row>
    <row r="54" spans="1:8" ht="15.75">
      <c r="A54" s="232"/>
      <c r="B54" s="333">
        <v>637</v>
      </c>
      <c r="C54" s="333" t="s">
        <v>232</v>
      </c>
      <c r="D54" s="355"/>
      <c r="E54" s="338"/>
      <c r="F54" s="342">
        <v>637</v>
      </c>
      <c r="G54" s="343" t="s">
        <v>628</v>
      </c>
      <c r="H54" s="338"/>
    </row>
    <row r="55" spans="1:8" ht="15.75">
      <c r="A55" s="232"/>
      <c r="B55" s="333">
        <v>650</v>
      </c>
      <c r="C55" s="333" t="s">
        <v>229</v>
      </c>
      <c r="D55" s="355"/>
      <c r="E55" s="338"/>
      <c r="F55" s="342">
        <v>650</v>
      </c>
      <c r="G55" s="343" t="s">
        <v>229</v>
      </c>
      <c r="H55" s="338"/>
    </row>
    <row r="56" spans="1:8" ht="15.75">
      <c r="A56" s="232"/>
      <c r="B56" s="333">
        <v>655</v>
      </c>
      <c r="C56" s="333" t="s">
        <v>228</v>
      </c>
      <c r="D56" s="355"/>
      <c r="E56" s="338"/>
      <c r="F56" s="342">
        <v>655</v>
      </c>
      <c r="G56" s="343" t="s">
        <v>228</v>
      </c>
      <c r="H56" s="338"/>
    </row>
    <row r="57" spans="1:8" ht="15.75">
      <c r="A57" s="232"/>
      <c r="B57" s="333">
        <v>660</v>
      </c>
      <c r="C57" s="384" t="s">
        <v>662</v>
      </c>
      <c r="D57" s="355"/>
      <c r="E57" s="338"/>
      <c r="F57" s="342">
        <v>660</v>
      </c>
      <c r="G57" s="343" t="s">
        <v>662</v>
      </c>
      <c r="H57" s="338"/>
    </row>
    <row r="58" spans="1:8" ht="15.75">
      <c r="A58" s="232"/>
      <c r="B58" s="333">
        <v>661</v>
      </c>
      <c r="C58" s="384" t="s">
        <v>721</v>
      </c>
      <c r="D58" s="337" t="s">
        <v>770</v>
      </c>
      <c r="E58" s="338"/>
      <c r="F58" s="341"/>
      <c r="G58" s="338"/>
      <c r="H58" s="338"/>
    </row>
    <row r="59" spans="1:8" ht="15.75">
      <c r="A59" s="232"/>
      <c r="B59" s="333">
        <v>680</v>
      </c>
      <c r="C59" s="333" t="s">
        <v>274</v>
      </c>
      <c r="D59" s="357"/>
      <c r="E59" s="338"/>
      <c r="F59" s="342">
        <v>680</v>
      </c>
      <c r="G59" s="343" t="s">
        <v>274</v>
      </c>
      <c r="H59" s="338"/>
    </row>
    <row r="60" spans="1:8" ht="15.75">
      <c r="A60" s="232"/>
      <c r="B60" s="333">
        <v>690</v>
      </c>
      <c r="C60" s="333" t="s">
        <v>757</v>
      </c>
      <c r="D60" s="357"/>
      <c r="E60" s="338"/>
      <c r="F60" s="342">
        <v>690</v>
      </c>
      <c r="G60" s="343" t="s">
        <v>629</v>
      </c>
      <c r="H60" s="338"/>
    </row>
    <row r="61" spans="1:8" ht="15.75">
      <c r="A61" s="232"/>
      <c r="B61" s="332"/>
      <c r="C61" s="338"/>
      <c r="D61" s="356"/>
      <c r="E61" s="338"/>
      <c r="F61" s="341"/>
      <c r="G61" s="338"/>
      <c r="H61" s="338"/>
    </row>
    <row r="62" spans="1:8" ht="15.75">
      <c r="A62" s="232"/>
      <c r="B62" s="335" t="s">
        <v>758</v>
      </c>
      <c r="C62" s="338"/>
      <c r="D62" s="356"/>
      <c r="E62" s="338"/>
      <c r="F62" s="341"/>
      <c r="G62" s="338"/>
      <c r="H62" s="338"/>
    </row>
    <row r="63" spans="1:8" ht="15.75">
      <c r="A63" s="232"/>
      <c r="B63" s="332"/>
      <c r="C63" s="338"/>
      <c r="D63" s="356"/>
      <c r="E63" s="338"/>
      <c r="F63" s="341"/>
      <c r="G63" s="338"/>
      <c r="H63" s="338"/>
    </row>
    <row r="64" spans="1:8" ht="15.75">
      <c r="A64" s="232"/>
      <c r="B64" s="333">
        <v>710</v>
      </c>
      <c r="C64" s="333" t="s">
        <v>630</v>
      </c>
      <c r="D64" s="360" t="s">
        <v>774</v>
      </c>
      <c r="E64" s="338"/>
      <c r="F64" s="342">
        <v>710</v>
      </c>
      <c r="G64" s="343" t="s">
        <v>630</v>
      </c>
      <c r="H64" s="338"/>
    </row>
    <row r="65" spans="1:8" ht="15.75">
      <c r="A65" s="232"/>
      <c r="B65" s="333">
        <v>711</v>
      </c>
      <c r="C65" s="334" t="s">
        <v>759</v>
      </c>
      <c r="D65" s="336" t="s">
        <v>768</v>
      </c>
      <c r="E65" s="338"/>
      <c r="F65" s="350">
        <v>711</v>
      </c>
      <c r="G65" s="351" t="s">
        <v>663</v>
      </c>
      <c r="H65" s="339" t="s">
        <v>768</v>
      </c>
    </row>
    <row r="66" spans="1:8">
      <c r="A66" s="232"/>
      <c r="B66" s="338"/>
      <c r="C66" s="338"/>
      <c r="D66" s="356"/>
      <c r="E66" s="338"/>
      <c r="F66" s="350">
        <v>712</v>
      </c>
      <c r="G66" s="351" t="s">
        <v>664</v>
      </c>
      <c r="H66" s="339" t="s">
        <v>769</v>
      </c>
    </row>
    <row r="67" spans="1:8">
      <c r="A67" s="232"/>
      <c r="B67" s="338"/>
      <c r="C67" s="338"/>
      <c r="D67" s="356"/>
      <c r="E67" s="338"/>
      <c r="F67" s="350">
        <v>713</v>
      </c>
      <c r="G67" s="351" t="s">
        <v>665</v>
      </c>
      <c r="H67" s="339" t="s">
        <v>769</v>
      </c>
    </row>
    <row r="68" spans="1:8">
      <c r="A68" s="232"/>
      <c r="B68" s="338"/>
      <c r="C68" s="338"/>
      <c r="D68" s="356"/>
      <c r="E68" s="338"/>
      <c r="F68" s="350">
        <v>714</v>
      </c>
      <c r="G68" s="351" t="s">
        <v>666</v>
      </c>
      <c r="H68" s="339" t="s">
        <v>769</v>
      </c>
    </row>
    <row r="69" spans="1:8">
      <c r="A69" s="232"/>
      <c r="B69" s="338"/>
      <c r="C69" s="338"/>
      <c r="D69" s="356"/>
      <c r="E69" s="338"/>
      <c r="F69" s="350">
        <v>715</v>
      </c>
      <c r="G69" s="351" t="s">
        <v>667</v>
      </c>
      <c r="H69" s="339" t="s">
        <v>769</v>
      </c>
    </row>
    <row r="70" spans="1:8" ht="15.75">
      <c r="A70" s="232"/>
      <c r="B70" s="333">
        <v>716</v>
      </c>
      <c r="C70" s="334" t="s">
        <v>760</v>
      </c>
      <c r="D70" s="337" t="s">
        <v>770</v>
      </c>
      <c r="E70" s="338"/>
      <c r="F70" s="341"/>
      <c r="G70" s="338"/>
      <c r="H70" s="338"/>
    </row>
    <row r="71" spans="1:8" ht="15.75">
      <c r="A71" s="232"/>
      <c r="B71" s="333">
        <v>750</v>
      </c>
      <c r="C71" s="333" t="s">
        <v>631</v>
      </c>
      <c r="D71" s="360" t="s">
        <v>774</v>
      </c>
      <c r="E71" s="338"/>
      <c r="F71" s="342">
        <v>750</v>
      </c>
      <c r="G71" s="343" t="s">
        <v>631</v>
      </c>
      <c r="H71" s="338"/>
    </row>
    <row r="72" spans="1:8" ht="15.75">
      <c r="A72" s="232"/>
      <c r="B72" s="333">
        <v>751</v>
      </c>
      <c r="C72" s="334" t="s">
        <v>761</v>
      </c>
      <c r="D72" s="336" t="s">
        <v>768</v>
      </c>
      <c r="E72" s="338"/>
      <c r="F72" s="350">
        <v>751</v>
      </c>
      <c r="G72" s="351" t="s">
        <v>668</v>
      </c>
      <c r="H72" s="339" t="s">
        <v>768</v>
      </c>
    </row>
    <row r="73" spans="1:8">
      <c r="A73" s="232"/>
      <c r="B73" s="338"/>
      <c r="C73" s="338"/>
      <c r="D73" s="356"/>
      <c r="E73" s="338"/>
      <c r="F73" s="350">
        <v>752</v>
      </c>
      <c r="G73" s="351" t="s">
        <v>669</v>
      </c>
      <c r="H73" s="339" t="s">
        <v>769</v>
      </c>
    </row>
    <row r="74" spans="1:8">
      <c r="A74" s="232"/>
      <c r="B74" s="338"/>
      <c r="C74" s="338"/>
      <c r="D74" s="356"/>
      <c r="E74" s="338"/>
      <c r="F74" s="350">
        <v>753</v>
      </c>
      <c r="G74" s="351" t="s">
        <v>670</v>
      </c>
      <c r="H74" s="339" t="s">
        <v>769</v>
      </c>
    </row>
    <row r="75" spans="1:8">
      <c r="A75" s="232"/>
      <c r="B75" s="338"/>
      <c r="C75" s="338"/>
      <c r="D75" s="356"/>
      <c r="E75" s="338"/>
      <c r="F75" s="350">
        <v>754</v>
      </c>
      <c r="G75" s="351" t="s">
        <v>671</v>
      </c>
      <c r="H75" s="339" t="s">
        <v>769</v>
      </c>
    </row>
    <row r="76" spans="1:8" ht="15.75">
      <c r="A76" s="232"/>
      <c r="B76" s="333">
        <v>756</v>
      </c>
      <c r="C76" s="334" t="s">
        <v>762</v>
      </c>
      <c r="D76" s="337" t="s">
        <v>770</v>
      </c>
      <c r="E76" s="338"/>
      <c r="F76" s="341"/>
      <c r="G76" s="338"/>
      <c r="H76" s="339"/>
    </row>
    <row r="77" spans="1:8" ht="15.75">
      <c r="A77" s="232"/>
      <c r="B77" s="332"/>
      <c r="C77" s="338"/>
      <c r="D77" s="356"/>
      <c r="E77" s="338"/>
      <c r="F77" s="341"/>
      <c r="G77" s="338"/>
      <c r="H77" s="338"/>
    </row>
    <row r="78" spans="1:8" ht="15.75">
      <c r="A78" s="230"/>
      <c r="B78" s="335" t="s">
        <v>763</v>
      </c>
      <c r="C78" s="338"/>
      <c r="D78" s="356"/>
      <c r="E78" s="338"/>
      <c r="F78" s="341"/>
      <c r="G78" s="338"/>
      <c r="H78" s="338"/>
    </row>
    <row r="79" spans="1:8" ht="15.75">
      <c r="B79" s="332"/>
      <c r="C79" s="338"/>
      <c r="D79" s="356"/>
      <c r="E79" s="338"/>
      <c r="F79" s="341"/>
      <c r="G79" s="338"/>
      <c r="H79" s="338"/>
    </row>
    <row r="80" spans="1:8" ht="15.75">
      <c r="B80" s="333">
        <v>810</v>
      </c>
      <c r="C80" s="333" t="s">
        <v>646</v>
      </c>
      <c r="D80" s="355"/>
      <c r="E80" s="338"/>
      <c r="F80" s="342">
        <v>810</v>
      </c>
      <c r="G80" s="343" t="s">
        <v>646</v>
      </c>
      <c r="H80" s="338"/>
    </row>
    <row r="81" spans="2:8" ht="15.75">
      <c r="B81" s="333">
        <v>830</v>
      </c>
      <c r="C81" s="333" t="s">
        <v>554</v>
      </c>
      <c r="D81" s="355"/>
      <c r="E81" s="338"/>
      <c r="F81" s="342">
        <v>830</v>
      </c>
      <c r="G81" s="343" t="s">
        <v>632</v>
      </c>
      <c r="H81" s="338"/>
    </row>
    <row r="82" spans="2:8" ht="15.75">
      <c r="B82" s="333">
        <v>845</v>
      </c>
      <c r="C82" s="333" t="s">
        <v>562</v>
      </c>
      <c r="D82" s="355"/>
      <c r="E82" s="338"/>
      <c r="F82" s="342">
        <v>845</v>
      </c>
      <c r="G82" s="343" t="s">
        <v>562</v>
      </c>
      <c r="H82" s="338"/>
    </row>
    <row r="83" spans="2:8" ht="15.75">
      <c r="B83" s="333">
        <v>850</v>
      </c>
      <c r="C83" s="333" t="s">
        <v>555</v>
      </c>
      <c r="D83" s="355"/>
      <c r="E83" s="338"/>
      <c r="F83" s="342">
        <v>850</v>
      </c>
      <c r="G83" s="343" t="s">
        <v>633</v>
      </c>
      <c r="H83" s="338"/>
    </row>
    <row r="84" spans="2:8" ht="15.75">
      <c r="B84" s="333">
        <v>865</v>
      </c>
      <c r="C84" s="333" t="s">
        <v>556</v>
      </c>
      <c r="D84" s="355"/>
      <c r="E84" s="338"/>
      <c r="F84" s="342">
        <v>865</v>
      </c>
      <c r="G84" s="343" t="s">
        <v>556</v>
      </c>
      <c r="H84" s="338"/>
    </row>
    <row r="85" spans="2:8" ht="15.75">
      <c r="B85" s="333">
        <v>880</v>
      </c>
      <c r="C85" s="333" t="s">
        <v>634</v>
      </c>
      <c r="D85" s="355"/>
      <c r="E85" s="338"/>
      <c r="F85" s="342">
        <v>880</v>
      </c>
      <c r="G85" s="343" t="s">
        <v>634</v>
      </c>
      <c r="H85" s="338"/>
    </row>
    <row r="86" spans="2:8" ht="15.75">
      <c r="B86" s="333">
        <v>881</v>
      </c>
      <c r="C86" s="333" t="s">
        <v>635</v>
      </c>
      <c r="D86" s="355"/>
      <c r="E86" s="338"/>
      <c r="F86" s="342">
        <v>881</v>
      </c>
      <c r="G86" s="343" t="s">
        <v>635</v>
      </c>
      <c r="H86" s="338"/>
    </row>
    <row r="87" spans="2:8" ht="15.75">
      <c r="B87" s="333">
        <v>885</v>
      </c>
      <c r="C87" s="333" t="s">
        <v>636</v>
      </c>
      <c r="D87" s="355"/>
      <c r="E87" s="338"/>
      <c r="F87" s="342">
        <v>885</v>
      </c>
      <c r="G87" s="343" t="s">
        <v>636</v>
      </c>
      <c r="H87" s="338"/>
    </row>
    <row r="88" spans="2:8" ht="15.75">
      <c r="B88" s="332"/>
      <c r="C88" s="338"/>
      <c r="D88" s="356"/>
      <c r="E88" s="338"/>
      <c r="F88" s="341"/>
      <c r="G88" s="338"/>
      <c r="H88" s="338"/>
    </row>
    <row r="89" spans="2:8" ht="15.75">
      <c r="B89" s="335" t="s">
        <v>764</v>
      </c>
      <c r="C89" s="338"/>
      <c r="D89" s="356"/>
      <c r="E89" s="338"/>
      <c r="F89" s="341"/>
      <c r="G89" s="338"/>
      <c r="H89" s="338"/>
    </row>
    <row r="90" spans="2:8" ht="15.75">
      <c r="B90" s="332"/>
      <c r="C90" s="338"/>
      <c r="D90" s="356"/>
      <c r="E90" s="338"/>
      <c r="F90" s="341"/>
      <c r="G90" s="338"/>
      <c r="H90" s="338"/>
    </row>
    <row r="91" spans="2:8" ht="15.75">
      <c r="B91" s="333">
        <v>890</v>
      </c>
      <c r="C91" s="333" t="s">
        <v>637</v>
      </c>
      <c r="D91" s="355"/>
      <c r="E91" s="338"/>
      <c r="F91" s="342">
        <v>890</v>
      </c>
      <c r="G91" s="343" t="s">
        <v>637</v>
      </c>
      <c r="H91" s="338"/>
    </row>
    <row r="92" spans="2:8" ht="15.75">
      <c r="B92" s="333">
        <v>892</v>
      </c>
      <c r="C92" s="333" t="s">
        <v>672</v>
      </c>
      <c r="D92" s="355"/>
      <c r="E92" s="338"/>
      <c r="F92" s="342">
        <v>892</v>
      </c>
      <c r="G92" s="343" t="s">
        <v>672</v>
      </c>
      <c r="H92" s="338"/>
    </row>
    <row r="93" spans="2:8" ht="15.75">
      <c r="B93" s="333">
        <v>893</v>
      </c>
      <c r="C93" s="334" t="s">
        <v>765</v>
      </c>
      <c r="D93" s="337" t="s">
        <v>770</v>
      </c>
      <c r="E93" s="338"/>
      <c r="F93" s="341"/>
      <c r="G93" s="338"/>
      <c r="H93" s="338"/>
    </row>
    <row r="94" spans="2:8" ht="15.75">
      <c r="B94" s="332"/>
      <c r="C94" s="338"/>
      <c r="D94" s="359" t="s">
        <v>773</v>
      </c>
      <c r="E94" s="338"/>
      <c r="F94" s="342">
        <v>898</v>
      </c>
      <c r="G94" s="352" t="s">
        <v>673</v>
      </c>
      <c r="H94" s="340" t="s">
        <v>767</v>
      </c>
    </row>
    <row r="95" spans="2:8" s="233" customFormat="1" ht="15.75">
      <c r="B95" s="332"/>
      <c r="C95" s="338"/>
      <c r="D95" s="356"/>
      <c r="E95" s="338"/>
      <c r="F95" s="342"/>
      <c r="G95" s="343"/>
      <c r="H95" s="338"/>
    </row>
    <row r="96" spans="2:8" ht="15.75">
      <c r="B96" s="335" t="s">
        <v>766</v>
      </c>
      <c r="C96" s="338"/>
      <c r="D96" s="356"/>
      <c r="E96" s="338"/>
      <c r="F96" s="341"/>
      <c r="G96" s="338"/>
      <c r="H96" s="338"/>
    </row>
    <row r="97" spans="2:8" ht="15.75">
      <c r="B97" s="332"/>
      <c r="C97" s="338"/>
      <c r="D97" s="356"/>
      <c r="E97" s="338"/>
      <c r="F97" s="341"/>
      <c r="G97" s="338"/>
      <c r="H97" s="338"/>
    </row>
    <row r="98" spans="2:8" ht="15.75">
      <c r="B98" s="333">
        <v>900</v>
      </c>
      <c r="C98" s="333" t="s">
        <v>638</v>
      </c>
      <c r="D98" s="355"/>
      <c r="E98" s="338"/>
      <c r="F98" s="342">
        <v>900</v>
      </c>
      <c r="G98" s="343" t="s">
        <v>638</v>
      </c>
      <c r="H98" s="338"/>
    </row>
    <row r="99" spans="2:8" ht="15.75">
      <c r="B99" s="333">
        <v>960</v>
      </c>
      <c r="C99" s="333" t="s">
        <v>639</v>
      </c>
      <c r="D99" s="355"/>
      <c r="E99" s="338"/>
      <c r="F99" s="342">
        <v>960</v>
      </c>
      <c r="G99" s="343" t="s">
        <v>639</v>
      </c>
      <c r="H99" s="338"/>
    </row>
    <row r="100" spans="2:8" ht="15.75">
      <c r="B100" s="333">
        <v>965</v>
      </c>
      <c r="C100" s="333" t="s">
        <v>640</v>
      </c>
      <c r="D100" s="355"/>
      <c r="E100" s="338"/>
      <c r="F100" s="353">
        <v>965</v>
      </c>
      <c r="G100" s="354" t="s">
        <v>640</v>
      </c>
      <c r="H100" s="338"/>
    </row>
    <row r="101" spans="2:8" ht="15.75">
      <c r="B101" s="332"/>
      <c r="C101" s="338"/>
      <c r="D101" s="356"/>
      <c r="E101" s="338"/>
      <c r="F101" s="341"/>
      <c r="G101" s="338"/>
      <c r="H101" s="338"/>
    </row>
    <row r="102" spans="2:8">
      <c r="D102" s="358"/>
      <c r="F102" s="234"/>
    </row>
    <row r="103" spans="2:8">
      <c r="D103" s="358"/>
      <c r="F103" s="234"/>
    </row>
    <row r="104" spans="2:8">
      <c r="D104" s="358"/>
    </row>
    <row r="105" spans="2:8">
      <c r="D105" s="358"/>
    </row>
    <row r="106" spans="2:8">
      <c r="D106" s="358"/>
    </row>
    <row r="107" spans="2:8">
      <c r="D107" s="35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B50"/>
  <sheetViews>
    <sheetView workbookViewId="0">
      <selection activeCell="A13" sqref="A13"/>
    </sheetView>
  </sheetViews>
  <sheetFormatPr defaultRowHeight="12.75"/>
  <cols>
    <col min="1" max="1" width="105.42578125" customWidth="1"/>
    <col min="2" max="2" width="11.140625" customWidth="1"/>
  </cols>
  <sheetData>
    <row r="2" spans="1:2" ht="25.5">
      <c r="A2" s="368" t="s">
        <v>806</v>
      </c>
    </row>
    <row r="3" spans="1:2" ht="15" customHeight="1">
      <c r="A3" s="320"/>
    </row>
    <row r="4" spans="1:2" ht="17.25">
      <c r="A4" s="371" t="s">
        <v>776</v>
      </c>
    </row>
    <row r="5" spans="1:2" ht="83.25" customHeight="1">
      <c r="A5" s="361" t="s">
        <v>807</v>
      </c>
    </row>
    <row r="6" spans="1:2" ht="17.25">
      <c r="A6" s="361"/>
    </row>
    <row r="7" spans="1:2" ht="17.25">
      <c r="A7" s="371" t="s">
        <v>777</v>
      </c>
    </row>
    <row r="8" spans="1:2" ht="111.75" customHeight="1">
      <c r="A8" s="361" t="s">
        <v>809</v>
      </c>
    </row>
    <row r="9" spans="1:2" ht="17.25">
      <c r="A9" s="370"/>
    </row>
    <row r="10" spans="1:2" ht="17.25">
      <c r="A10" s="371" t="s">
        <v>778</v>
      </c>
    </row>
    <row r="11" spans="1:2" ht="15">
      <c r="A11" s="362"/>
    </row>
    <row r="12" spans="1:2" s="230" customFormat="1" ht="115.5" customHeight="1">
      <c r="A12" s="361" t="s">
        <v>779</v>
      </c>
      <c r="B12"/>
    </row>
    <row r="13" spans="1:2" s="230" customFormat="1" ht="68.25" customHeight="1">
      <c r="A13" s="361" t="s">
        <v>784</v>
      </c>
      <c r="B13" s="369"/>
    </row>
    <row r="14" spans="1:2" s="230" customFormat="1" ht="54.75" customHeight="1">
      <c r="A14" s="361" t="s">
        <v>785</v>
      </c>
      <c r="B14"/>
    </row>
    <row r="15" spans="1:2" ht="27.75" customHeight="1">
      <c r="A15" s="396" t="s">
        <v>833</v>
      </c>
    </row>
    <row r="16" spans="1:2" ht="87" customHeight="1">
      <c r="A16" s="372" t="s">
        <v>808</v>
      </c>
    </row>
    <row r="17" spans="1:2" ht="109.5" customHeight="1">
      <c r="A17" s="361" t="s">
        <v>797</v>
      </c>
    </row>
    <row r="18" spans="1:2" s="233" customFormat="1" ht="51.75" customHeight="1">
      <c r="A18" s="361" t="s">
        <v>828</v>
      </c>
      <c r="B18" s="369"/>
    </row>
    <row r="19" spans="1:2" ht="17.25">
      <c r="A19" s="361"/>
    </row>
    <row r="20" spans="1:2" ht="30" customHeight="1">
      <c r="A20" s="371" t="s">
        <v>780</v>
      </c>
    </row>
    <row r="21" spans="1:2" s="233" customFormat="1" ht="57" customHeight="1">
      <c r="A21" s="361" t="s">
        <v>786</v>
      </c>
      <c r="B21"/>
    </row>
    <row r="22" spans="1:2" ht="52.5" customHeight="1">
      <c r="A22" s="370" t="s">
        <v>787</v>
      </c>
      <c r="B22" s="330"/>
    </row>
    <row r="23" spans="1:2" ht="5.25" customHeight="1">
      <c r="A23" s="361"/>
      <c r="B23" s="330"/>
    </row>
    <row r="24" spans="1:2" ht="105.75" customHeight="1">
      <c r="A24" s="361" t="s">
        <v>781</v>
      </c>
      <c r="B24" s="330"/>
    </row>
    <row r="25" spans="1:2" ht="6.75" customHeight="1">
      <c r="A25" s="361"/>
      <c r="B25" s="330"/>
    </row>
    <row r="26" spans="1:2" ht="24" customHeight="1">
      <c r="A26" s="371" t="s">
        <v>782</v>
      </c>
      <c r="B26" s="330"/>
    </row>
    <row r="27" spans="1:2" ht="64.5" customHeight="1">
      <c r="A27" s="361" t="s">
        <v>783</v>
      </c>
      <c r="B27" s="330"/>
    </row>
    <row r="28" spans="1:2" ht="15">
      <c r="A28" s="320"/>
      <c r="B28" s="330"/>
    </row>
    <row r="29" spans="1:2" ht="43.5" customHeight="1">
      <c r="A29" s="371" t="s">
        <v>823</v>
      </c>
      <c r="B29" s="330"/>
    </row>
    <row r="30" spans="1:2" s="233" customFormat="1" ht="3.75" customHeight="1" thickBot="1">
      <c r="A30" s="371"/>
      <c r="B30" s="330"/>
    </row>
    <row r="31" spans="1:2" s="233" customFormat="1" ht="17.25">
      <c r="A31" s="389" t="s">
        <v>830</v>
      </c>
      <c r="B31" s="330"/>
    </row>
    <row r="32" spans="1:2" s="233" customFormat="1" ht="17.25">
      <c r="A32" s="390" t="s">
        <v>829</v>
      </c>
    </row>
    <row r="33" spans="1:2" s="233" customFormat="1" ht="18" thickBot="1">
      <c r="A33" s="391" t="s">
        <v>831</v>
      </c>
      <c r="B33" s="330"/>
    </row>
    <row r="34" spans="1:2" s="233" customFormat="1" ht="2.25" customHeight="1" thickBot="1">
      <c r="A34" s="361"/>
      <c r="B34" s="330"/>
    </row>
    <row r="35" spans="1:2" s="233" customFormat="1" ht="18" thickBot="1">
      <c r="A35" s="392" t="s">
        <v>832</v>
      </c>
    </row>
    <row r="36" spans="1:2" s="233" customFormat="1" ht="12.75" customHeight="1" thickBot="1">
      <c r="A36" s="361"/>
      <c r="B36" s="330"/>
    </row>
    <row r="37" spans="1:2" ht="39" customHeight="1">
      <c r="A37" s="393" t="s">
        <v>816</v>
      </c>
    </row>
    <row r="38" spans="1:2" ht="54" customHeight="1">
      <c r="A38" s="394" t="s">
        <v>817</v>
      </c>
    </row>
    <row r="39" spans="1:2" ht="24.75" customHeight="1">
      <c r="A39" s="394" t="s">
        <v>818</v>
      </c>
    </row>
    <row r="40" spans="1:2" ht="39.75" customHeight="1">
      <c r="A40" s="394" t="s">
        <v>819</v>
      </c>
    </row>
    <row r="41" spans="1:2" ht="34.5" customHeight="1">
      <c r="A41" s="394" t="s">
        <v>821</v>
      </c>
    </row>
    <row r="42" spans="1:2" ht="34.5" customHeight="1">
      <c r="A42" s="394" t="s">
        <v>820</v>
      </c>
    </row>
    <row r="43" spans="1:2" s="233" customFormat="1" ht="26.25" customHeight="1" thickBot="1">
      <c r="A43" s="395" t="s">
        <v>822</v>
      </c>
    </row>
    <row r="44" spans="1:2" ht="3.75" customHeight="1" thickBot="1">
      <c r="A44" s="372"/>
    </row>
    <row r="45" spans="1:2" s="233" customFormat="1" ht="17.25">
      <c r="A45" s="387" t="s">
        <v>826</v>
      </c>
    </row>
    <row r="46" spans="1:2" s="233" customFormat="1" ht="33.75" thickBot="1">
      <c r="A46" s="388" t="s">
        <v>827</v>
      </c>
    </row>
    <row r="47" spans="1:2" ht="9" customHeight="1">
      <c r="A47" s="386"/>
    </row>
    <row r="48" spans="1:2" ht="24" customHeight="1">
      <c r="A48" s="397" t="s">
        <v>834</v>
      </c>
    </row>
    <row r="49" spans="1:1" ht="98.25" customHeight="1">
      <c r="A49" s="372" t="s">
        <v>824</v>
      </c>
    </row>
    <row r="50" spans="1:1" ht="71.25" customHeight="1">
      <c r="A50" s="372" t="s">
        <v>825</v>
      </c>
    </row>
  </sheetData>
  <hyperlinks>
    <hyperlink ref="A32" r:id="rId1" display="https://www.sao.wa.gov/bars_gaap/reporting/fund-financial-statements/proprietary-funds-financial-statements/"/>
    <hyperlink ref="A35" r:id="rId2" display="https://www.gfoa.org/sites/default/files/GFOAGeneralPurposeChecklist.pdf"/>
    <hyperlink ref="A15" r:id="rId3"/>
  </hyperlinks>
  <pageMargins left="0.7" right="0.45" top="0.75" bottom="0.25" header="0.3" footer="0.3"/>
  <pageSetup orientation="portrait" r:id="rId4"/>
  <headerFooter>
    <oddFooter>&amp;L&amp;F&amp;A&amp;R&amp;P</oddFooter>
  </headerFooter>
  <rowBreaks count="2" manualBreakCount="2">
    <brk id="15" max="16383" man="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tabSelected="1" workbookViewId="0">
      <selection activeCell="G19" sqref="G19"/>
    </sheetView>
  </sheetViews>
  <sheetFormatPr defaultColWidth="8.85546875" defaultRowHeight="12.75"/>
  <cols>
    <col min="1" max="1" width="17.140625" style="180" customWidth="1"/>
    <col min="2" max="2" width="10.42578125" style="180" customWidth="1"/>
    <col min="3" max="3" width="6" style="180" customWidth="1"/>
    <col min="4" max="4" width="18.140625" style="180" customWidth="1"/>
    <col min="5" max="5" width="3.5703125" style="180" customWidth="1"/>
    <col min="6" max="6" width="9.140625" style="180" customWidth="1"/>
    <col min="7" max="7" width="35.7109375" style="180" customWidth="1"/>
    <col min="8" max="8" width="9.140625" style="180" customWidth="1"/>
    <col min="9" max="9" width="10.7109375" style="180" customWidth="1"/>
    <col min="10" max="10" width="11.140625" style="180" bestFit="1" customWidth="1"/>
    <col min="11" max="11" width="14.7109375" style="180" bestFit="1" customWidth="1"/>
    <col min="12" max="12" width="2.85546875" style="180" customWidth="1"/>
    <col min="13" max="13" width="3" style="180" bestFit="1" customWidth="1"/>
    <col min="14" max="14" width="36.7109375" style="180" bestFit="1" customWidth="1"/>
    <col min="15" max="15" width="9.140625" style="180" customWidth="1"/>
    <col min="16" max="16384" width="8.85546875" style="180"/>
  </cols>
  <sheetData>
    <row r="1" spans="1:17">
      <c r="A1" s="401" t="s">
        <v>361</v>
      </c>
      <c r="B1" s="401"/>
      <c r="C1" s="401"/>
      <c r="D1" s="401"/>
      <c r="E1" s="401"/>
      <c r="F1" s="401"/>
      <c r="G1" s="401"/>
    </row>
    <row r="2" spans="1:17">
      <c r="A2" s="181"/>
      <c r="B2" s="181"/>
      <c r="C2" s="181"/>
      <c r="D2" s="181"/>
      <c r="E2" s="181"/>
      <c r="F2" s="181"/>
      <c r="G2" s="181"/>
    </row>
    <row r="4" spans="1:17">
      <c r="A4" s="399" t="s">
        <v>838</v>
      </c>
      <c r="B4" s="399"/>
      <c r="C4" s="399"/>
      <c r="D4" s="399"/>
      <c r="E4" s="399"/>
      <c r="F4" s="399"/>
      <c r="G4" s="399"/>
      <c r="O4" s="182"/>
      <c r="P4" s="182"/>
      <c r="Q4" s="182"/>
    </row>
    <row r="5" spans="1:17">
      <c r="A5" s="401" t="s">
        <v>839</v>
      </c>
      <c r="B5" s="401"/>
      <c r="C5" s="401"/>
      <c r="D5" s="401"/>
      <c r="E5" s="401"/>
      <c r="F5" s="401"/>
      <c r="G5" s="401"/>
    </row>
    <row r="7" spans="1:17">
      <c r="A7" s="401" t="s">
        <v>360</v>
      </c>
      <c r="B7" s="401"/>
      <c r="C7" s="401"/>
      <c r="D7" s="401"/>
      <c r="E7" s="401"/>
      <c r="F7" s="401"/>
      <c r="G7" s="401"/>
      <c r="H7" s="183"/>
    </row>
    <row r="10" spans="1:17">
      <c r="A10" s="180" t="s">
        <v>362</v>
      </c>
      <c r="B10" s="184" t="s">
        <v>845</v>
      </c>
      <c r="C10" s="180" t="s">
        <v>363</v>
      </c>
      <c r="D10" s="184" t="s">
        <v>846</v>
      </c>
      <c r="E10" s="180" t="s">
        <v>364</v>
      </c>
      <c r="F10" s="398">
        <v>20</v>
      </c>
      <c r="G10" s="180" t="s">
        <v>365</v>
      </c>
    </row>
    <row r="15" spans="1:17" ht="21" customHeight="1">
      <c r="A15" s="180" t="s">
        <v>366</v>
      </c>
      <c r="B15" s="402" t="s">
        <v>847</v>
      </c>
      <c r="C15" s="402"/>
      <c r="D15" s="402"/>
      <c r="E15" s="402"/>
      <c r="F15" s="402"/>
    </row>
    <row r="16" spans="1:17" ht="21" customHeight="1">
      <c r="B16" s="400" t="s">
        <v>848</v>
      </c>
      <c r="C16" s="400"/>
      <c r="D16" s="400"/>
      <c r="E16" s="400"/>
      <c r="F16" s="400"/>
    </row>
    <row r="17" spans="1:6" ht="21" customHeight="1">
      <c r="B17" s="400"/>
      <c r="C17" s="400"/>
      <c r="D17" s="400"/>
      <c r="E17" s="400"/>
      <c r="F17" s="400"/>
    </row>
    <row r="19" spans="1:6" ht="21" customHeight="1">
      <c r="A19" s="180" t="s">
        <v>367</v>
      </c>
      <c r="B19" s="403" t="s">
        <v>849</v>
      </c>
      <c r="C19" s="402"/>
      <c r="D19" s="402"/>
      <c r="E19" s="402"/>
      <c r="F19" s="402"/>
    </row>
    <row r="24" spans="1:6">
      <c r="A24" s="180" t="s">
        <v>368</v>
      </c>
    </row>
    <row r="25" spans="1:6" ht="21" customHeight="1">
      <c r="A25" s="185" t="s">
        <v>369</v>
      </c>
      <c r="B25" s="402" t="s">
        <v>850</v>
      </c>
      <c r="C25" s="402"/>
      <c r="D25" s="402"/>
      <c r="E25" s="402"/>
      <c r="F25" s="402"/>
    </row>
    <row r="26" spans="1:6" ht="21" customHeight="1">
      <c r="A26" s="185" t="s">
        <v>370</v>
      </c>
      <c r="B26" s="400" t="s">
        <v>851</v>
      </c>
      <c r="C26" s="400"/>
      <c r="D26" s="400"/>
      <c r="E26" s="400"/>
      <c r="F26" s="400"/>
    </row>
    <row r="27" spans="1:6" ht="21" customHeight="1">
      <c r="A27" s="185" t="s">
        <v>371</v>
      </c>
      <c r="B27" s="404" t="s">
        <v>852</v>
      </c>
      <c r="C27" s="400"/>
      <c r="D27" s="400"/>
      <c r="E27" s="400"/>
      <c r="F27" s="400"/>
    </row>
    <row r="30" spans="1:6">
      <c r="A30" s="185" t="s">
        <v>372</v>
      </c>
      <c r="B30" s="402"/>
      <c r="C30" s="402"/>
      <c r="D30" s="402"/>
      <c r="E30" s="402"/>
      <c r="F30" s="402"/>
    </row>
    <row r="37" spans="1:9">
      <c r="A37" s="186"/>
      <c r="B37" s="186"/>
      <c r="C37" s="186"/>
      <c r="D37" s="186"/>
      <c r="E37" s="186"/>
      <c r="F37" s="186"/>
      <c r="G37" s="186"/>
      <c r="H37" s="186"/>
      <c r="I37" s="186"/>
    </row>
    <row r="38" spans="1:9">
      <c r="B38" s="186"/>
      <c r="C38" s="186"/>
      <c r="D38" s="186"/>
      <c r="E38" s="186"/>
      <c r="F38" s="186"/>
      <c r="G38" s="186"/>
      <c r="H38" s="186"/>
      <c r="I38" s="186"/>
    </row>
    <row r="39" spans="1:9">
      <c r="A39" s="186"/>
      <c r="B39" s="186"/>
      <c r="C39" s="186"/>
      <c r="D39" s="186"/>
      <c r="E39" s="186"/>
      <c r="F39" s="186"/>
      <c r="G39" s="186"/>
      <c r="H39" s="186"/>
      <c r="I39" s="186"/>
    </row>
  </sheetData>
  <mergeCells count="12">
    <mergeCell ref="B27:F27"/>
    <mergeCell ref="B30:F30"/>
    <mergeCell ref="B25:F25"/>
    <mergeCell ref="A7:G7"/>
    <mergeCell ref="A5:G5"/>
    <mergeCell ref="A4:G4"/>
    <mergeCell ref="B26:F26"/>
    <mergeCell ref="A1:G1"/>
    <mergeCell ref="B15:F15"/>
    <mergeCell ref="B16:F16"/>
    <mergeCell ref="B17:F17"/>
    <mergeCell ref="B19:F19"/>
  </mergeCells>
  <hyperlinks>
    <hyperlink ref="B19" r:id="rId1"/>
    <hyperlink ref="B27" r:id="rId2"/>
  </hyperlinks>
  <printOptions horizontalCentered="1"/>
  <pageMargins left="0.75" right="0.76" top="1" bottom="1" header="0.5" footer="0.5"/>
  <pageSetup scale="90" orientation="portrait" r:id="rId3"/>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120"/>
  <sheetViews>
    <sheetView topLeftCell="A85" zoomScaleNormal="100" zoomScaleSheetLayoutView="100" workbookViewId="0">
      <selection activeCell="D107" sqref="D107"/>
    </sheetView>
  </sheetViews>
  <sheetFormatPr defaultColWidth="8.85546875" defaultRowHeight="12.75"/>
  <cols>
    <col min="1" max="1" width="35.85546875" style="260" customWidth="1"/>
    <col min="2" max="2" width="5.28515625" style="268" customWidth="1"/>
    <col min="3" max="3" width="3" style="268" customWidth="1"/>
    <col min="4" max="6" width="18.7109375" style="260" customWidth="1"/>
    <col min="7" max="7" width="18.7109375" style="260" hidden="1" customWidth="1"/>
    <col min="8" max="8" width="12.28515625" style="260" hidden="1" customWidth="1"/>
    <col min="9" max="9" width="18.7109375" style="260" customWidth="1"/>
    <col min="10" max="10" width="3.5703125" style="260" customWidth="1"/>
    <col min="11" max="11" width="9.85546875" style="260" bestFit="1" customWidth="1"/>
    <col min="12" max="12" width="2.42578125" style="260" customWidth="1"/>
    <col min="13" max="13" width="35.5703125" style="260" customWidth="1"/>
    <col min="14" max="14" width="13.5703125" style="260" bestFit="1" customWidth="1"/>
    <col min="15" max="16384" width="8.85546875" style="260"/>
  </cols>
  <sheetData>
    <row r="1" spans="1:17">
      <c r="A1" s="407" t="str">
        <f>+'CERTIFICATION-COVER'!A4:G4</f>
        <v>Educational Service District #171</v>
      </c>
      <c r="B1" s="407"/>
      <c r="C1" s="407"/>
      <c r="D1" s="407"/>
      <c r="E1" s="407"/>
      <c r="F1" s="407"/>
      <c r="G1" s="407"/>
      <c r="H1" s="407"/>
      <c r="I1" s="407"/>
      <c r="J1" s="363"/>
      <c r="M1" s="405" t="s">
        <v>388</v>
      </c>
      <c r="N1" s="405"/>
      <c r="O1" s="405"/>
      <c r="P1" s="405"/>
      <c r="Q1" s="405"/>
    </row>
    <row r="2" spans="1:17">
      <c r="A2" s="408" t="s">
        <v>373</v>
      </c>
      <c r="B2" s="408"/>
      <c r="C2" s="408"/>
      <c r="D2" s="408"/>
      <c r="E2" s="408"/>
      <c r="F2" s="408"/>
      <c r="G2" s="408"/>
      <c r="H2" s="408"/>
      <c r="I2" s="408"/>
      <c r="J2" s="363"/>
      <c r="M2" s="405"/>
      <c r="N2" s="405"/>
      <c r="O2" s="405"/>
      <c r="P2" s="405"/>
      <c r="Q2" s="405"/>
    </row>
    <row r="3" spans="1:17">
      <c r="A3" s="409" t="s">
        <v>842</v>
      </c>
      <c r="B3" s="409"/>
      <c r="C3" s="409"/>
      <c r="D3" s="409"/>
      <c r="E3" s="409"/>
      <c r="F3" s="409"/>
      <c r="G3" s="409"/>
      <c r="H3" s="409"/>
      <c r="I3" s="409"/>
      <c r="J3" s="363"/>
      <c r="M3" s="405"/>
      <c r="N3" s="405"/>
      <c r="O3" s="405"/>
      <c r="P3" s="405"/>
      <c r="Q3" s="405"/>
    </row>
    <row r="4" spans="1:17" ht="8.25" customHeight="1">
      <c r="A4" s="275"/>
      <c r="B4" s="276"/>
      <c r="C4" s="276"/>
      <c r="D4" s="275"/>
      <c r="E4" s="410"/>
      <c r="F4" s="410"/>
      <c r="G4" s="410"/>
      <c r="H4" s="410"/>
      <c r="I4" s="410"/>
      <c r="J4" s="363"/>
      <c r="M4" s="405"/>
      <c r="N4" s="405"/>
      <c r="O4" s="405"/>
      <c r="P4" s="405"/>
      <c r="Q4" s="405"/>
    </row>
    <row r="5" spans="1:17" ht="42" customHeight="1">
      <c r="A5" s="275"/>
      <c r="B5" s="406" t="s">
        <v>250</v>
      </c>
      <c r="C5" s="406"/>
      <c r="D5" s="263" t="s">
        <v>251</v>
      </c>
      <c r="E5" s="277" t="s">
        <v>283</v>
      </c>
      <c r="F5" s="277" t="s">
        <v>282</v>
      </c>
      <c r="G5" s="279" t="s">
        <v>680</v>
      </c>
      <c r="H5" s="278" t="s">
        <v>681</v>
      </c>
      <c r="I5" s="277" t="s">
        <v>387</v>
      </c>
      <c r="J5" s="363"/>
      <c r="K5" s="406" t="s">
        <v>250</v>
      </c>
      <c r="L5" s="406"/>
    </row>
    <row r="6" spans="1:17" ht="15">
      <c r="A6" s="315" t="s">
        <v>10</v>
      </c>
      <c r="B6" s="237"/>
      <c r="C6" s="237"/>
      <c r="D6" s="237"/>
      <c r="E6" s="237"/>
      <c r="F6" s="237"/>
      <c r="G6" s="237"/>
      <c r="H6" s="237"/>
      <c r="I6" s="237"/>
      <c r="J6" s="363"/>
      <c r="K6" s="237"/>
      <c r="L6" s="237"/>
    </row>
    <row r="7" spans="1:17" s="268" customFormat="1" ht="15">
      <c r="A7" s="319" t="s">
        <v>252</v>
      </c>
      <c r="B7" s="236"/>
      <c r="C7" s="236"/>
      <c r="D7" s="238"/>
      <c r="E7" s="238"/>
      <c r="F7" s="238"/>
      <c r="G7" s="238"/>
      <c r="H7" s="238"/>
      <c r="I7" s="238"/>
      <c r="J7" s="363"/>
      <c r="K7" s="236"/>
      <c r="L7" s="236"/>
    </row>
    <row r="8" spans="1:17">
      <c r="A8" s="239" t="s">
        <v>197</v>
      </c>
      <c r="B8" s="238"/>
      <c r="C8" s="238"/>
      <c r="D8" s="240">
        <v>19165.03</v>
      </c>
      <c r="E8" s="240">
        <f>420000+407771.57-251530.46</f>
        <v>576241.1100000001</v>
      </c>
      <c r="F8" s="240">
        <v>14494.67</v>
      </c>
      <c r="G8" s="240"/>
      <c r="H8" s="240"/>
      <c r="I8" s="249">
        <f t="shared" ref="I8:I20" si="0">SUM(D8:H8)</f>
        <v>609900.81000000017</v>
      </c>
      <c r="J8" s="363"/>
      <c r="K8" s="238" t="s">
        <v>356</v>
      </c>
      <c r="L8" s="238"/>
      <c r="M8" s="260" t="s">
        <v>390</v>
      </c>
    </row>
    <row r="9" spans="1:17">
      <c r="A9" s="241" t="s">
        <v>645</v>
      </c>
      <c r="B9" s="238"/>
      <c r="C9" s="238"/>
      <c r="D9" s="240"/>
      <c r="E9" s="240"/>
      <c r="F9" s="240"/>
      <c r="G9" s="240"/>
      <c r="H9" s="240"/>
      <c r="I9" s="249">
        <f t="shared" si="0"/>
        <v>0</v>
      </c>
      <c r="J9" s="363"/>
      <c r="K9" s="238"/>
      <c r="L9" s="238"/>
    </row>
    <row r="10" spans="1:17">
      <c r="A10" s="241" t="s">
        <v>199</v>
      </c>
      <c r="B10" s="238"/>
      <c r="C10" s="238"/>
      <c r="D10" s="240">
        <v>2114669.84</v>
      </c>
      <c r="E10" s="240">
        <v>11022752.32</v>
      </c>
      <c r="F10" s="240">
        <v>2118416.54</v>
      </c>
      <c r="G10" s="240"/>
      <c r="H10" s="240"/>
      <c r="I10" s="238">
        <f t="shared" si="0"/>
        <v>15255838.699999999</v>
      </c>
      <c r="J10" s="363"/>
      <c r="K10" s="238" t="s">
        <v>716</v>
      </c>
      <c r="L10" s="238"/>
    </row>
    <row r="11" spans="1:17" ht="25.5">
      <c r="A11" s="241" t="s">
        <v>254</v>
      </c>
      <c r="B11" s="238"/>
      <c r="C11" s="238"/>
      <c r="D11" s="240">
        <v>2425493.71</v>
      </c>
      <c r="E11" s="240"/>
      <c r="F11" s="240"/>
      <c r="G11" s="240"/>
      <c r="H11" s="240"/>
      <c r="I11" s="238">
        <f t="shared" si="0"/>
        <v>2425493.71</v>
      </c>
      <c r="J11" s="363"/>
      <c r="K11" s="238" t="s">
        <v>356</v>
      </c>
      <c r="L11" s="238"/>
    </row>
    <row r="12" spans="1:17">
      <c r="A12" s="241" t="s">
        <v>256</v>
      </c>
      <c r="B12" s="238"/>
      <c r="C12" s="238"/>
      <c r="D12" s="240"/>
      <c r="E12" s="240"/>
      <c r="F12" s="240"/>
      <c r="G12" s="240"/>
      <c r="H12" s="240"/>
      <c r="I12" s="238">
        <f t="shared" si="0"/>
        <v>0</v>
      </c>
      <c r="J12" s="363"/>
      <c r="K12" s="238" t="s">
        <v>379</v>
      </c>
      <c r="L12" s="238"/>
    </row>
    <row r="13" spans="1:17">
      <c r="A13" s="241" t="s">
        <v>260</v>
      </c>
      <c r="B13" s="238"/>
      <c r="C13" s="238"/>
      <c r="D13" s="240"/>
      <c r="E13" s="240">
        <v>207344.34</v>
      </c>
      <c r="F13" s="240">
        <v>36808.720000000001</v>
      </c>
      <c r="G13" s="240"/>
      <c r="H13" s="240"/>
      <c r="I13" s="238">
        <f t="shared" si="0"/>
        <v>244153.06</v>
      </c>
      <c r="J13" s="363"/>
      <c r="K13" s="238"/>
      <c r="L13" s="238"/>
    </row>
    <row r="14" spans="1:17">
      <c r="A14" s="241" t="s">
        <v>261</v>
      </c>
      <c r="B14" s="238"/>
      <c r="C14" s="238"/>
      <c r="D14" s="240"/>
      <c r="E14" s="240"/>
      <c r="F14" s="240"/>
      <c r="G14" s="240"/>
      <c r="H14" s="240"/>
      <c r="I14" s="238">
        <f t="shared" si="0"/>
        <v>0</v>
      </c>
      <c r="J14" s="363"/>
      <c r="K14" s="238"/>
      <c r="L14" s="238"/>
    </row>
    <row r="15" spans="1:17">
      <c r="A15" s="241" t="s">
        <v>262</v>
      </c>
      <c r="B15" s="238"/>
      <c r="C15" s="238"/>
      <c r="D15" s="240"/>
      <c r="E15" s="240"/>
      <c r="F15" s="240"/>
      <c r="G15" s="240"/>
      <c r="H15" s="240"/>
      <c r="I15" s="238">
        <f t="shared" si="0"/>
        <v>0</v>
      </c>
      <c r="J15" s="363"/>
      <c r="K15" s="238" t="s">
        <v>379</v>
      </c>
      <c r="L15" s="238"/>
    </row>
    <row r="16" spans="1:17">
      <c r="A16" s="241" t="s">
        <v>257</v>
      </c>
      <c r="B16" s="238"/>
      <c r="C16" s="238"/>
      <c r="D16" s="240"/>
      <c r="E16" s="240"/>
      <c r="F16" s="240"/>
      <c r="G16" s="240"/>
      <c r="H16" s="240"/>
      <c r="I16" s="238">
        <f t="shared" si="0"/>
        <v>0</v>
      </c>
      <c r="J16" s="363"/>
      <c r="K16" s="238" t="s">
        <v>356</v>
      </c>
      <c r="L16" s="238"/>
    </row>
    <row r="17" spans="1:12">
      <c r="A17" s="241" t="s">
        <v>258</v>
      </c>
      <c r="B17" s="238"/>
      <c r="C17" s="238"/>
      <c r="D17" s="240"/>
      <c r="E17" s="240"/>
      <c r="F17" s="240"/>
      <c r="G17" s="240"/>
      <c r="H17" s="240"/>
      <c r="I17" s="238">
        <f t="shared" si="0"/>
        <v>0</v>
      </c>
      <c r="J17" s="363"/>
      <c r="K17" s="238" t="s">
        <v>356</v>
      </c>
      <c r="L17" s="238"/>
    </row>
    <row r="18" spans="1:12">
      <c r="A18" s="241" t="s">
        <v>259</v>
      </c>
      <c r="B18" s="238"/>
      <c r="C18" s="238"/>
      <c r="D18" s="240">
        <v>509799.76</v>
      </c>
      <c r="E18" s="240">
        <v>13382.5</v>
      </c>
      <c r="F18" s="240"/>
      <c r="G18" s="240"/>
      <c r="H18" s="240"/>
      <c r="I18" s="238">
        <f t="shared" si="0"/>
        <v>523182.26</v>
      </c>
      <c r="J18" s="363"/>
      <c r="K18" s="238" t="s">
        <v>356</v>
      </c>
      <c r="L18" s="238"/>
    </row>
    <row r="19" spans="1:12">
      <c r="A19" s="241" t="s">
        <v>200</v>
      </c>
      <c r="B19" s="238"/>
      <c r="C19" s="238"/>
      <c r="D19" s="240"/>
      <c r="E19" s="240"/>
      <c r="F19" s="240"/>
      <c r="G19" s="240"/>
      <c r="H19" s="240"/>
      <c r="I19" s="238">
        <f t="shared" si="0"/>
        <v>0</v>
      </c>
      <c r="J19" s="363"/>
      <c r="K19" s="238" t="s">
        <v>356</v>
      </c>
      <c r="L19" s="238"/>
    </row>
    <row r="20" spans="1:12">
      <c r="A20" s="241" t="s">
        <v>717</v>
      </c>
      <c r="B20" s="238"/>
      <c r="C20" s="238"/>
      <c r="D20" s="240"/>
      <c r="E20" s="240"/>
      <c r="F20" s="240"/>
      <c r="G20" s="240"/>
      <c r="H20" s="240"/>
      <c r="I20" s="238">
        <f t="shared" si="0"/>
        <v>0</v>
      </c>
      <c r="J20" s="363"/>
      <c r="K20" s="238" t="s">
        <v>356</v>
      </c>
      <c r="L20" s="238"/>
    </row>
    <row r="21" spans="1:12" ht="15.75" thickBot="1">
      <c r="A21" s="316" t="s">
        <v>253</v>
      </c>
      <c r="B21" s="238"/>
      <c r="C21" s="238"/>
      <c r="D21" s="243">
        <f t="shared" ref="D21:I21" si="1">SUM(D8:D20)</f>
        <v>5069128.34</v>
      </c>
      <c r="E21" s="243">
        <f t="shared" si="1"/>
        <v>11819720.27</v>
      </c>
      <c r="F21" s="243">
        <f t="shared" si="1"/>
        <v>2169719.9300000002</v>
      </c>
      <c r="G21" s="243">
        <f t="shared" si="1"/>
        <v>0</v>
      </c>
      <c r="H21" s="243">
        <f t="shared" si="1"/>
        <v>0</v>
      </c>
      <c r="I21" s="243">
        <f t="shared" si="1"/>
        <v>19058568.539999999</v>
      </c>
      <c r="J21" s="363"/>
      <c r="K21" s="238"/>
      <c r="L21" s="238"/>
    </row>
    <row r="22" spans="1:12" ht="13.5" thickTop="1">
      <c r="A22" s="245"/>
      <c r="B22" s="238"/>
      <c r="C22" s="238"/>
      <c r="D22" s="244"/>
      <c r="E22" s="244"/>
      <c r="F22" s="244"/>
      <c r="G22" s="244"/>
      <c r="H22" s="244"/>
      <c r="I22" s="238"/>
      <c r="J22" s="363"/>
      <c r="K22" s="238"/>
      <c r="L22" s="238"/>
    </row>
    <row r="23" spans="1:12" s="268" customFormat="1" ht="15">
      <c r="A23" s="316" t="s">
        <v>263</v>
      </c>
      <c r="B23" s="238"/>
      <c r="C23" s="238"/>
      <c r="D23" s="246"/>
      <c r="E23" s="246"/>
      <c r="F23" s="246"/>
      <c r="G23" s="246"/>
      <c r="H23" s="246"/>
      <c r="I23" s="238"/>
      <c r="J23" s="363"/>
      <c r="K23" s="238"/>
      <c r="L23" s="238"/>
    </row>
    <row r="24" spans="1:12">
      <c r="A24" s="241" t="s">
        <v>706</v>
      </c>
      <c r="B24" s="238"/>
      <c r="C24" s="238"/>
      <c r="D24" s="240"/>
      <c r="E24" s="240"/>
      <c r="F24" s="240"/>
      <c r="G24" s="240"/>
      <c r="H24" s="240"/>
      <c r="I24" s="238">
        <f>SUM(D24:H24)</f>
        <v>0</v>
      </c>
      <c r="J24" s="363"/>
      <c r="K24" s="238" t="s">
        <v>378</v>
      </c>
      <c r="L24" s="238"/>
    </row>
    <row r="25" spans="1:12">
      <c r="A25" s="241" t="s">
        <v>264</v>
      </c>
      <c r="B25" s="238"/>
      <c r="C25" s="238"/>
      <c r="D25" s="240"/>
      <c r="E25" s="240"/>
      <c r="F25" s="240"/>
      <c r="G25" s="240"/>
      <c r="H25" s="240"/>
      <c r="I25" s="238"/>
      <c r="J25" s="363"/>
      <c r="K25" s="238" t="s">
        <v>357</v>
      </c>
      <c r="L25" s="238"/>
    </row>
    <row r="26" spans="1:12">
      <c r="A26" s="241" t="s">
        <v>718</v>
      </c>
      <c r="B26" s="238"/>
      <c r="C26" s="238"/>
      <c r="D26" s="240">
        <v>1277756</v>
      </c>
      <c r="E26" s="240"/>
      <c r="F26" s="240"/>
      <c r="G26" s="240"/>
      <c r="H26" s="240"/>
      <c r="I26" s="238">
        <f t="shared" ref="I26:I27" si="2">SUM(D26:H26)</f>
        <v>1277756</v>
      </c>
      <c r="J26" s="363"/>
      <c r="K26" s="238"/>
      <c r="L26" s="238"/>
    </row>
    <row r="27" spans="1:12">
      <c r="A27" s="241" t="s">
        <v>212</v>
      </c>
      <c r="B27" s="238"/>
      <c r="C27" s="238"/>
      <c r="D27" s="240">
        <v>995214.76</v>
      </c>
      <c r="E27" s="240"/>
      <c r="F27" s="240"/>
      <c r="G27" s="240"/>
      <c r="H27" s="240"/>
      <c r="I27" s="249">
        <f t="shared" si="2"/>
        <v>995214.76</v>
      </c>
      <c r="J27" s="363"/>
      <c r="K27" s="238"/>
      <c r="L27" s="238"/>
    </row>
    <row r="28" spans="1:12">
      <c r="A28" s="241" t="s">
        <v>265</v>
      </c>
      <c r="B28" s="238"/>
      <c r="C28" s="238"/>
      <c r="D28" s="240">
        <v>4048201.91</v>
      </c>
      <c r="E28" s="240"/>
      <c r="F28" s="240"/>
      <c r="G28" s="240"/>
      <c r="H28" s="240"/>
      <c r="I28" s="249">
        <f>SUM(D28:H28)</f>
        <v>4048201.91</v>
      </c>
      <c r="J28" s="363"/>
      <c r="K28" s="238"/>
      <c r="L28" s="238"/>
    </row>
    <row r="29" spans="1:12">
      <c r="A29" s="241" t="s">
        <v>209</v>
      </c>
      <c r="B29" s="238"/>
      <c r="C29" s="238"/>
      <c r="D29" s="240"/>
      <c r="E29" s="240"/>
      <c r="F29" s="240"/>
      <c r="G29" s="240"/>
      <c r="H29" s="240"/>
      <c r="I29" s="249">
        <f>SUM(D29:H29)</f>
        <v>0</v>
      </c>
      <c r="J29" s="363"/>
      <c r="K29" s="238"/>
      <c r="L29" s="238"/>
    </row>
    <row r="30" spans="1:12">
      <c r="A30" s="241" t="s">
        <v>267</v>
      </c>
      <c r="B30" s="238"/>
      <c r="C30" s="238"/>
      <c r="D30" s="247">
        <v>-2453287</v>
      </c>
      <c r="E30" s="247"/>
      <c r="F30" s="247"/>
      <c r="G30" s="247"/>
      <c r="H30" s="247"/>
      <c r="I30" s="249">
        <f>SUM(D30:H30)</f>
        <v>-2453287</v>
      </c>
      <c r="J30" s="363"/>
      <c r="K30" s="238"/>
      <c r="L30" s="238"/>
    </row>
    <row r="31" spans="1:12">
      <c r="A31" s="241" t="s">
        <v>266</v>
      </c>
      <c r="B31" s="238"/>
      <c r="C31" s="238"/>
      <c r="D31" s="248">
        <f t="shared" ref="D31:F31" si="3">SUM(D26:D30)</f>
        <v>3867885.67</v>
      </c>
      <c r="E31" s="248">
        <f t="shared" si="3"/>
        <v>0</v>
      </c>
      <c r="F31" s="248">
        <f t="shared" si="3"/>
        <v>0</v>
      </c>
      <c r="G31" s="248">
        <f t="shared" ref="G31:H31" si="4">SUM(G26:G30)</f>
        <v>0</v>
      </c>
      <c r="H31" s="248">
        <f t="shared" si="4"/>
        <v>0</v>
      </c>
      <c r="I31" s="248">
        <f>SUM(I26:I30)</f>
        <v>3867885.67</v>
      </c>
      <c r="J31" s="363"/>
      <c r="K31" s="238"/>
      <c r="L31" s="238"/>
    </row>
    <row r="32" spans="1:12">
      <c r="A32" s="241"/>
      <c r="B32" s="238"/>
      <c r="C32" s="238"/>
      <c r="D32" s="240"/>
      <c r="E32" s="240"/>
      <c r="F32" s="240"/>
      <c r="G32" s="240"/>
      <c r="H32" s="240"/>
      <c r="I32" s="240"/>
      <c r="J32" s="363"/>
      <c r="K32" s="238"/>
      <c r="L32" s="238"/>
    </row>
    <row r="33" spans="1:14" ht="25.5">
      <c r="A33" s="241" t="s">
        <v>648</v>
      </c>
      <c r="B33" s="238"/>
      <c r="C33" s="238"/>
      <c r="D33" s="240">
        <v>452026.5</v>
      </c>
      <c r="E33" s="240"/>
      <c r="F33" s="240"/>
      <c r="G33" s="240"/>
      <c r="H33" s="240"/>
      <c r="I33" s="249">
        <f>SUM(D33:H33)</f>
        <v>452026.5</v>
      </c>
      <c r="J33" s="363"/>
      <c r="K33" s="238"/>
      <c r="L33" s="238"/>
    </row>
    <row r="34" spans="1:14" ht="25.5">
      <c r="A34" s="241" t="s">
        <v>647</v>
      </c>
      <c r="B34" s="249"/>
      <c r="C34" s="249"/>
      <c r="D34" s="240"/>
      <c r="E34" s="240"/>
      <c r="F34" s="240"/>
      <c r="G34" s="240"/>
      <c r="H34" s="240"/>
      <c r="I34" s="249">
        <f>SUM(D34:H34)</f>
        <v>0</v>
      </c>
      <c r="J34" s="363"/>
      <c r="K34" s="249"/>
      <c r="L34" s="249"/>
    </row>
    <row r="35" spans="1:14">
      <c r="A35" s="241" t="s">
        <v>351</v>
      </c>
      <c r="B35" s="238"/>
      <c r="C35" s="238"/>
      <c r="D35" s="240">
        <v>-92915</v>
      </c>
      <c r="E35" s="240"/>
      <c r="F35" s="240"/>
      <c r="G35" s="240"/>
      <c r="H35" s="240"/>
      <c r="I35" s="249">
        <f>SUM(D35:H35)</f>
        <v>-92915</v>
      </c>
      <c r="J35" s="363"/>
      <c r="K35" s="238" t="s">
        <v>380</v>
      </c>
      <c r="L35" s="238"/>
    </row>
    <row r="36" spans="1:14">
      <c r="A36" s="241" t="s">
        <v>255</v>
      </c>
      <c r="B36" s="238"/>
      <c r="C36" s="238"/>
      <c r="D36" s="240"/>
      <c r="E36" s="240"/>
      <c r="F36" s="240"/>
      <c r="G36" s="240"/>
      <c r="H36" s="240"/>
      <c r="I36" s="249">
        <f>SUM(D36:H36)</f>
        <v>0</v>
      </c>
      <c r="J36" s="363"/>
      <c r="K36" s="238" t="s">
        <v>356</v>
      </c>
      <c r="L36" s="238"/>
    </row>
    <row r="37" spans="1:14">
      <c r="A37" s="241" t="s">
        <v>719</v>
      </c>
      <c r="B37" s="238"/>
      <c r="C37" s="238"/>
      <c r="D37" s="240"/>
      <c r="E37" s="240"/>
      <c r="F37" s="240"/>
      <c r="G37" s="240"/>
      <c r="H37" s="240"/>
      <c r="I37" s="249">
        <f>SUM(D37:H37)</f>
        <v>0</v>
      </c>
      <c r="J37" s="363"/>
      <c r="K37" s="238"/>
      <c r="L37" s="238"/>
    </row>
    <row r="38" spans="1:14" ht="15.75" thickBot="1">
      <c r="A38" s="316" t="s">
        <v>272</v>
      </c>
      <c r="B38" s="249"/>
      <c r="C38" s="249"/>
      <c r="D38" s="243">
        <f>D24+D31+D33+D34+D35+D36+D37</f>
        <v>4226997.17</v>
      </c>
      <c r="E38" s="243">
        <f t="shared" ref="E38:I38" si="5">E24+E31+E33+E34+E35+E36+E37</f>
        <v>0</v>
      </c>
      <c r="F38" s="243">
        <f t="shared" si="5"/>
        <v>0</v>
      </c>
      <c r="G38" s="243">
        <f t="shared" si="5"/>
        <v>0</v>
      </c>
      <c r="H38" s="243">
        <f t="shared" si="5"/>
        <v>0</v>
      </c>
      <c r="I38" s="243">
        <f t="shared" si="5"/>
        <v>4226997.17</v>
      </c>
      <c r="J38" s="363"/>
      <c r="K38" s="249"/>
      <c r="L38" s="249"/>
    </row>
    <row r="39" spans="1:14" ht="13.5" thickTop="1">
      <c r="A39" s="241"/>
      <c r="B39" s="238"/>
      <c r="C39" s="238"/>
      <c r="D39" s="240"/>
      <c r="E39" s="240"/>
      <c r="F39" s="240"/>
      <c r="G39" s="240"/>
      <c r="H39" s="240"/>
      <c r="I39" s="249"/>
      <c r="J39" s="363"/>
      <c r="K39" s="238"/>
      <c r="L39" s="238"/>
    </row>
    <row r="40" spans="1:14" ht="15.75" thickBot="1">
      <c r="A40" s="316" t="s">
        <v>213</v>
      </c>
      <c r="B40" s="237"/>
      <c r="C40" s="237"/>
      <c r="D40" s="250">
        <f t="shared" ref="D40:I40" si="6">D21+D38</f>
        <v>9296125.5099999998</v>
      </c>
      <c r="E40" s="250">
        <f t="shared" si="6"/>
        <v>11819720.27</v>
      </c>
      <c r="F40" s="250">
        <f t="shared" si="6"/>
        <v>2169719.9300000002</v>
      </c>
      <c r="G40" s="250">
        <f t="shared" si="6"/>
        <v>0</v>
      </c>
      <c r="H40" s="250">
        <f t="shared" si="6"/>
        <v>0</v>
      </c>
      <c r="I40" s="250">
        <f t="shared" si="6"/>
        <v>23285565.710000001</v>
      </c>
      <c r="J40" s="363"/>
      <c r="K40" s="237"/>
      <c r="L40" s="237"/>
    </row>
    <row r="41" spans="1:14">
      <c r="A41" s="245"/>
      <c r="B41" s="238"/>
      <c r="C41" s="238"/>
      <c r="D41" s="240"/>
      <c r="E41" s="240"/>
      <c r="F41" s="240"/>
      <c r="G41" s="240"/>
      <c r="H41" s="240"/>
      <c r="I41" s="249"/>
      <c r="J41" s="363"/>
      <c r="K41" s="238"/>
      <c r="L41" s="238"/>
    </row>
    <row r="42" spans="1:14" ht="15">
      <c r="A42" s="316" t="s">
        <v>375</v>
      </c>
      <c r="B42" s="237"/>
      <c r="C42" s="237"/>
      <c r="D42" s="252"/>
      <c r="E42" s="252"/>
      <c r="F42" s="252"/>
      <c r="G42" s="252"/>
      <c r="H42" s="252"/>
      <c r="I42" s="237"/>
      <c r="J42" s="363"/>
      <c r="K42" s="237"/>
      <c r="L42" s="237"/>
    </row>
    <row r="43" spans="1:14">
      <c r="A43" s="376" t="s">
        <v>812</v>
      </c>
      <c r="B43" s="238"/>
      <c r="C43" s="238"/>
      <c r="D43" s="240"/>
      <c r="E43" s="240"/>
      <c r="F43" s="240"/>
      <c r="G43" s="240"/>
      <c r="H43" s="240"/>
      <c r="I43" s="249">
        <f t="shared" ref="I43:I46" si="7">SUM(D43:H43)</f>
        <v>0</v>
      </c>
      <c r="J43" s="363"/>
      <c r="K43" s="238"/>
      <c r="L43" s="238"/>
      <c r="M43" s="364" t="s">
        <v>695</v>
      </c>
      <c r="N43" s="260" t="s">
        <v>790</v>
      </c>
    </row>
    <row r="44" spans="1:14">
      <c r="A44" s="376" t="s">
        <v>836</v>
      </c>
      <c r="B44" s="238"/>
      <c r="C44" s="238"/>
      <c r="D44" s="240">
        <f>512464+129914+148157+182927</f>
        <v>973462</v>
      </c>
      <c r="E44" s="240"/>
      <c r="F44" s="240"/>
      <c r="G44" s="240"/>
      <c r="H44" s="240"/>
      <c r="I44" s="249">
        <f t="shared" ref="I44" si="8">SUM(D44:H44)</f>
        <v>973462</v>
      </c>
      <c r="J44" s="363"/>
      <c r="K44" s="238"/>
      <c r="L44" s="238"/>
      <c r="M44" s="364" t="s">
        <v>694</v>
      </c>
      <c r="N44" s="260" t="s">
        <v>790</v>
      </c>
    </row>
    <row r="45" spans="1:14">
      <c r="A45" s="376" t="s">
        <v>837</v>
      </c>
      <c r="B45" s="238"/>
      <c r="C45" s="238"/>
      <c r="D45" s="240">
        <v>834793</v>
      </c>
      <c r="E45" s="240"/>
      <c r="F45" s="240"/>
      <c r="G45" s="240"/>
      <c r="H45" s="240"/>
      <c r="I45" s="249">
        <f t="shared" si="7"/>
        <v>834793</v>
      </c>
      <c r="J45" s="363"/>
      <c r="K45" s="238"/>
      <c r="L45" s="238"/>
      <c r="M45" s="364" t="s">
        <v>720</v>
      </c>
      <c r="N45" s="260" t="s">
        <v>790</v>
      </c>
    </row>
    <row r="46" spans="1:14" ht="26.25" thickBot="1">
      <c r="A46" s="245" t="s">
        <v>674</v>
      </c>
      <c r="B46" s="237"/>
      <c r="C46" s="237"/>
      <c r="D46" s="250">
        <f>SUM(D43:D45)</f>
        <v>1808255</v>
      </c>
      <c r="E46" s="250">
        <f>SUM(E43:E45)</f>
        <v>0</v>
      </c>
      <c r="F46" s="250">
        <f>SUM(F43:F45)</f>
        <v>0</v>
      </c>
      <c r="G46" s="250">
        <f>SUM(G43:G45)</f>
        <v>0</v>
      </c>
      <c r="H46" s="250">
        <f>SUM(H43:H45)</f>
        <v>0</v>
      </c>
      <c r="I46" s="250">
        <f t="shared" si="7"/>
        <v>1808255</v>
      </c>
      <c r="J46" s="363"/>
      <c r="K46" s="237" t="s">
        <v>356</v>
      </c>
      <c r="L46" s="237"/>
    </row>
    <row r="47" spans="1:14">
      <c r="A47" s="245"/>
      <c r="B47" s="238"/>
      <c r="C47" s="238"/>
      <c r="D47" s="240"/>
      <c r="E47" s="240"/>
      <c r="F47" s="240"/>
      <c r="G47" s="240"/>
      <c r="H47" s="240"/>
      <c r="I47" s="249"/>
      <c r="J47" s="363"/>
      <c r="K47" s="238"/>
      <c r="L47" s="238"/>
    </row>
    <row r="48" spans="1:14" ht="15">
      <c r="A48" s="316" t="s">
        <v>4</v>
      </c>
      <c r="B48" s="251"/>
      <c r="C48" s="251"/>
      <c r="D48" s="251"/>
      <c r="E48" s="251"/>
      <c r="F48" s="251"/>
      <c r="G48" s="251"/>
      <c r="H48" s="251"/>
      <c r="I48" s="237"/>
      <c r="J48" s="363"/>
      <c r="K48" s="251"/>
      <c r="L48" s="251"/>
    </row>
    <row r="49" spans="1:14" s="268" customFormat="1" ht="15">
      <c r="A49" s="316" t="s">
        <v>268</v>
      </c>
      <c r="B49" s="238"/>
      <c r="C49" s="238"/>
      <c r="D49" s="246"/>
      <c r="E49" s="246"/>
      <c r="F49" s="246"/>
      <c r="G49" s="246"/>
      <c r="H49" s="246"/>
      <c r="I49" s="238"/>
      <c r="J49" s="363"/>
      <c r="K49" s="238"/>
      <c r="L49" s="238"/>
    </row>
    <row r="50" spans="1:14">
      <c r="A50" s="241" t="s">
        <v>218</v>
      </c>
      <c r="B50" s="238"/>
      <c r="C50" s="238"/>
      <c r="D50" s="240">
        <v>749668.7</v>
      </c>
      <c r="E50" s="240">
        <v>266390.99</v>
      </c>
      <c r="F50" s="240">
        <v>43108.31</v>
      </c>
      <c r="G50" s="240"/>
      <c r="H50" s="240"/>
      <c r="I50" s="249">
        <f t="shared" ref="I50:I66" si="9">SUM(D50:H50)</f>
        <v>1059168</v>
      </c>
      <c r="J50" s="363"/>
      <c r="K50" s="238" t="s">
        <v>356</v>
      </c>
      <c r="L50" s="238"/>
    </row>
    <row r="51" spans="1:14">
      <c r="A51" s="241" t="s">
        <v>657</v>
      </c>
      <c r="B51" s="238"/>
      <c r="C51" s="238"/>
      <c r="D51" s="240"/>
      <c r="E51" s="240"/>
      <c r="F51" s="240"/>
      <c r="G51" s="240"/>
      <c r="H51" s="240"/>
      <c r="I51" s="249">
        <f t="shared" si="9"/>
        <v>0</v>
      </c>
      <c r="J51" s="363"/>
      <c r="K51" s="238"/>
      <c r="L51" s="238"/>
    </row>
    <row r="52" spans="1:14">
      <c r="A52" s="241" t="s">
        <v>561</v>
      </c>
      <c r="B52" s="238"/>
      <c r="C52" s="238"/>
      <c r="D52" s="240"/>
      <c r="E52" s="240"/>
      <c r="F52" s="240"/>
      <c r="G52" s="240"/>
      <c r="H52" s="240"/>
      <c r="I52" s="238">
        <f t="shared" si="9"/>
        <v>0</v>
      </c>
      <c r="J52" s="363"/>
      <c r="K52" s="238" t="s">
        <v>381</v>
      </c>
      <c r="L52" s="238"/>
    </row>
    <row r="53" spans="1:14">
      <c r="A53" s="241" t="s">
        <v>221</v>
      </c>
      <c r="B53" s="238"/>
      <c r="C53" s="238"/>
      <c r="D53" s="240">
        <v>138856.54</v>
      </c>
      <c r="E53" s="240"/>
      <c r="F53" s="240"/>
      <c r="G53" s="240"/>
      <c r="H53" s="240"/>
      <c r="I53" s="238">
        <f t="shared" si="9"/>
        <v>138856.54</v>
      </c>
      <c r="J53" s="363"/>
      <c r="K53" s="238" t="s">
        <v>381</v>
      </c>
      <c r="L53" s="238"/>
    </row>
    <row r="54" spans="1:14">
      <c r="A54" s="241" t="s">
        <v>592</v>
      </c>
      <c r="B54" s="238"/>
      <c r="C54" s="238"/>
      <c r="D54" s="240">
        <v>30741.11</v>
      </c>
      <c r="E54" s="240"/>
      <c r="F54" s="240"/>
      <c r="G54" s="240"/>
      <c r="H54" s="240"/>
      <c r="I54" s="238">
        <f t="shared" si="9"/>
        <v>30741.11</v>
      </c>
      <c r="J54" s="363"/>
      <c r="K54" s="238" t="s">
        <v>356</v>
      </c>
      <c r="L54" s="238"/>
    </row>
    <row r="55" spans="1:14">
      <c r="A55" s="241" t="s">
        <v>223</v>
      </c>
      <c r="B55" s="238"/>
      <c r="C55" s="238"/>
      <c r="D55" s="240">
        <f>40407.93-33880</f>
        <v>6527.93</v>
      </c>
      <c r="E55" s="240"/>
      <c r="F55" s="240"/>
      <c r="G55" s="240"/>
      <c r="H55" s="240"/>
      <c r="I55" s="238">
        <f t="shared" si="9"/>
        <v>6527.93</v>
      </c>
      <c r="J55" s="363"/>
      <c r="K55" s="238" t="s">
        <v>356</v>
      </c>
      <c r="L55" s="238"/>
    </row>
    <row r="56" spans="1:14">
      <c r="A56" s="241" t="s">
        <v>658</v>
      </c>
      <c r="B56" s="238"/>
      <c r="C56" s="238"/>
      <c r="D56" s="240"/>
      <c r="E56" s="240"/>
      <c r="F56" s="240"/>
      <c r="G56" s="240"/>
      <c r="H56" s="240"/>
      <c r="I56" s="238">
        <f t="shared" si="9"/>
        <v>0</v>
      </c>
      <c r="J56" s="363"/>
      <c r="K56" s="238"/>
      <c r="L56" s="238"/>
    </row>
    <row r="57" spans="1:14">
      <c r="A57" s="241" t="s">
        <v>593</v>
      </c>
      <c r="B57" s="238"/>
      <c r="C57" s="238"/>
      <c r="D57" s="240"/>
      <c r="E57" s="240"/>
      <c r="F57" s="240"/>
      <c r="G57" s="240"/>
      <c r="H57" s="240"/>
      <c r="I57" s="238">
        <f t="shared" si="9"/>
        <v>0</v>
      </c>
      <c r="J57" s="363"/>
      <c r="K57" s="238"/>
      <c r="L57" s="238"/>
    </row>
    <row r="58" spans="1:14">
      <c r="A58" s="241" t="s">
        <v>273</v>
      </c>
      <c r="B58" s="238"/>
      <c r="C58" s="238"/>
      <c r="D58" s="240">
        <v>87560.4</v>
      </c>
      <c r="E58" s="240"/>
      <c r="F58" s="240"/>
      <c r="G58" s="240"/>
      <c r="H58" s="240"/>
      <c r="I58" s="238">
        <f t="shared" si="9"/>
        <v>87560.4</v>
      </c>
      <c r="J58" s="363"/>
      <c r="K58" s="238" t="s">
        <v>356</v>
      </c>
      <c r="L58" s="238"/>
    </row>
    <row r="59" spans="1:14">
      <c r="A59" s="241" t="s">
        <v>788</v>
      </c>
      <c r="B59" s="238"/>
      <c r="C59" s="238"/>
      <c r="D59" s="240"/>
      <c r="E59" s="240"/>
      <c r="F59" s="240"/>
      <c r="G59" s="240"/>
      <c r="H59" s="240"/>
      <c r="I59" s="238"/>
      <c r="J59" s="363"/>
      <c r="K59" s="238"/>
      <c r="L59" s="238"/>
      <c r="M59" s="364" t="s">
        <v>788</v>
      </c>
      <c r="N59" s="260" t="s">
        <v>789</v>
      </c>
    </row>
    <row r="60" spans="1:14">
      <c r="A60" s="241" t="s">
        <v>274</v>
      </c>
      <c r="B60" s="238"/>
      <c r="C60" s="238"/>
      <c r="D60" s="240">
        <v>304726.87</v>
      </c>
      <c r="E60" s="240"/>
      <c r="F60" s="240"/>
      <c r="G60" s="240"/>
      <c r="H60" s="240"/>
      <c r="I60" s="238">
        <f t="shared" si="9"/>
        <v>304726.87</v>
      </c>
      <c r="J60" s="363"/>
      <c r="K60" s="238" t="s">
        <v>381</v>
      </c>
      <c r="L60" s="238"/>
    </row>
    <row r="61" spans="1:14">
      <c r="A61" s="241" t="s">
        <v>275</v>
      </c>
      <c r="B61" s="238"/>
      <c r="C61" s="238"/>
      <c r="D61" s="240"/>
      <c r="E61" s="240"/>
      <c r="F61" s="240"/>
      <c r="G61" s="240"/>
      <c r="H61" s="240"/>
      <c r="I61" s="238">
        <f t="shared" si="9"/>
        <v>0</v>
      </c>
      <c r="J61" s="363"/>
      <c r="K61" s="238" t="s">
        <v>381</v>
      </c>
      <c r="L61" s="238"/>
    </row>
    <row r="62" spans="1:14">
      <c r="A62" s="241" t="s">
        <v>277</v>
      </c>
      <c r="B62" s="238"/>
      <c r="C62" s="238"/>
      <c r="D62" s="240"/>
      <c r="E62" s="240"/>
      <c r="F62" s="240"/>
      <c r="G62" s="240"/>
      <c r="H62" s="240"/>
      <c r="I62" s="238"/>
      <c r="J62" s="363"/>
      <c r="K62" s="238" t="s">
        <v>379</v>
      </c>
      <c r="L62" s="238"/>
    </row>
    <row r="63" spans="1:14">
      <c r="A63" s="325" t="s">
        <v>278</v>
      </c>
      <c r="B63" s="238"/>
      <c r="C63" s="238"/>
      <c r="D63" s="240"/>
      <c r="E63" s="240">
        <v>559092</v>
      </c>
      <c r="F63" s="240">
        <v>45379.35</v>
      </c>
      <c r="G63" s="240"/>
      <c r="H63" s="240"/>
      <c r="I63" s="238">
        <f t="shared" si="9"/>
        <v>604471.35</v>
      </c>
      <c r="J63" s="363"/>
      <c r="K63" s="238"/>
      <c r="L63" s="238"/>
    </row>
    <row r="64" spans="1:14">
      <c r="A64" s="325" t="s">
        <v>279</v>
      </c>
      <c r="B64" s="238"/>
      <c r="C64" s="238"/>
      <c r="D64" s="240"/>
      <c r="E64" s="240">
        <v>522963</v>
      </c>
      <c r="F64" s="240"/>
      <c r="G64" s="240"/>
      <c r="H64" s="240"/>
      <c r="I64" s="238">
        <f t="shared" si="9"/>
        <v>522963</v>
      </c>
      <c r="J64" s="363"/>
      <c r="K64" s="238"/>
      <c r="L64" s="238"/>
    </row>
    <row r="65" spans="1:13">
      <c r="A65" s="325" t="s">
        <v>280</v>
      </c>
      <c r="B65" s="238"/>
      <c r="C65" s="238"/>
      <c r="D65" s="240"/>
      <c r="E65" s="240">
        <v>186000</v>
      </c>
      <c r="F65" s="240"/>
      <c r="G65" s="240"/>
      <c r="H65" s="240"/>
      <c r="I65" s="238">
        <f t="shared" si="9"/>
        <v>186000</v>
      </c>
      <c r="J65" s="363"/>
      <c r="K65" s="238"/>
      <c r="L65" s="238"/>
    </row>
    <row r="66" spans="1:13">
      <c r="A66" s="325" t="s">
        <v>564</v>
      </c>
      <c r="B66" s="238"/>
      <c r="C66" s="238"/>
      <c r="D66" s="240"/>
      <c r="E66" s="240"/>
      <c r="F66" s="240"/>
      <c r="G66" s="240"/>
      <c r="H66" s="240"/>
      <c r="I66" s="238">
        <f t="shared" si="9"/>
        <v>0</v>
      </c>
      <c r="J66" s="363"/>
      <c r="K66" s="238"/>
      <c r="L66" s="238"/>
    </row>
    <row r="67" spans="1:13">
      <c r="A67" s="241" t="s">
        <v>229</v>
      </c>
      <c r="B67" s="238"/>
      <c r="C67" s="238"/>
      <c r="D67" s="240">
        <v>523.67999999999995</v>
      </c>
      <c r="E67" s="240"/>
      <c r="F67" s="240"/>
      <c r="G67" s="240"/>
      <c r="H67" s="240"/>
      <c r="I67" s="238">
        <f>SUM(D67:H67)</f>
        <v>523.67999999999995</v>
      </c>
      <c r="J67" s="363"/>
      <c r="K67" s="238" t="s">
        <v>356</v>
      </c>
      <c r="L67" s="238"/>
    </row>
    <row r="68" spans="1:13">
      <c r="A68" s="241" t="s">
        <v>228</v>
      </c>
      <c r="B68" s="238"/>
      <c r="C68" s="238"/>
      <c r="D68" s="240"/>
      <c r="E68" s="240"/>
      <c r="F68" s="240"/>
      <c r="G68" s="240"/>
      <c r="H68" s="240"/>
      <c r="I68" s="238">
        <f>SUM(D68:H68)</f>
        <v>0</v>
      </c>
      <c r="J68" s="363"/>
      <c r="K68" s="238" t="s">
        <v>356</v>
      </c>
      <c r="L68" s="238"/>
    </row>
    <row r="69" spans="1:13" ht="25.5">
      <c r="A69" s="241" t="s">
        <v>281</v>
      </c>
      <c r="B69" s="238"/>
      <c r="C69" s="238"/>
      <c r="D69" s="240"/>
      <c r="E69" s="240"/>
      <c r="F69" s="240"/>
      <c r="G69" s="240"/>
      <c r="H69" s="240"/>
      <c r="I69" s="238">
        <f>SUM(D69:H69)</f>
        <v>0</v>
      </c>
      <c r="J69" s="363"/>
      <c r="K69" s="238" t="s">
        <v>379</v>
      </c>
      <c r="L69" s="238"/>
    </row>
    <row r="70" spans="1:13">
      <c r="A70" s="241" t="s">
        <v>698</v>
      </c>
      <c r="B70" s="238"/>
      <c r="C70" s="238"/>
      <c r="D70" s="240"/>
      <c r="E70" s="240"/>
      <c r="F70" s="240"/>
      <c r="G70" s="240"/>
      <c r="H70" s="240"/>
      <c r="I70" s="238">
        <f>SUM(D70:H70)</f>
        <v>0</v>
      </c>
      <c r="J70" s="363"/>
      <c r="K70" s="238" t="s">
        <v>356</v>
      </c>
      <c r="L70" s="238"/>
    </row>
    <row r="71" spans="1:13" ht="15.75" thickBot="1">
      <c r="A71" s="316" t="s">
        <v>269</v>
      </c>
      <c r="B71" s="238"/>
      <c r="C71" s="238"/>
      <c r="D71" s="243">
        <f t="shared" ref="D71:I71" si="10">SUM(D50:D70)</f>
        <v>1318605.23</v>
      </c>
      <c r="E71" s="243">
        <f t="shared" si="10"/>
        <v>1534445.99</v>
      </c>
      <c r="F71" s="243">
        <f t="shared" si="10"/>
        <v>88487.66</v>
      </c>
      <c r="G71" s="243">
        <f t="shared" si="10"/>
        <v>0</v>
      </c>
      <c r="H71" s="243">
        <f t="shared" si="10"/>
        <v>0</v>
      </c>
      <c r="I71" s="243">
        <f t="shared" si="10"/>
        <v>2941538.8800000004</v>
      </c>
      <c r="J71" s="363"/>
      <c r="K71" s="238"/>
      <c r="L71" s="238"/>
    </row>
    <row r="72" spans="1:13" ht="13.5" thickTop="1">
      <c r="A72" s="245"/>
      <c r="B72" s="238"/>
      <c r="C72" s="238"/>
      <c r="D72" s="246"/>
      <c r="E72" s="246"/>
      <c r="F72" s="246"/>
      <c r="G72" s="246"/>
      <c r="H72" s="246"/>
      <c r="I72" s="238"/>
      <c r="J72" s="363"/>
      <c r="K72" s="238"/>
      <c r="L72" s="238"/>
    </row>
    <row r="73" spans="1:13" s="268" customFormat="1" ht="15">
      <c r="A73" s="316" t="s">
        <v>270</v>
      </c>
      <c r="B73" s="238"/>
      <c r="C73" s="238"/>
      <c r="D73" s="246"/>
      <c r="E73" s="246"/>
      <c r="F73" s="246"/>
      <c r="G73" s="246"/>
      <c r="H73" s="246"/>
      <c r="I73" s="238"/>
      <c r="J73" s="363"/>
      <c r="K73" s="238"/>
      <c r="L73" s="238"/>
    </row>
    <row r="74" spans="1:13">
      <c r="A74" s="241" t="s">
        <v>714</v>
      </c>
      <c r="B74" s="238"/>
      <c r="C74" s="238"/>
      <c r="D74" s="240">
        <f>476758-87560.4-1</f>
        <v>389196.6</v>
      </c>
      <c r="E74" s="240"/>
      <c r="F74" s="240"/>
      <c r="G74" s="240"/>
      <c r="H74" s="240"/>
      <c r="I74" s="238">
        <f t="shared" ref="I74:I86" si="11">SUM(D74:H74)</f>
        <v>389196.6</v>
      </c>
      <c r="J74" s="363"/>
      <c r="K74" s="238" t="s">
        <v>356</v>
      </c>
      <c r="L74" s="238"/>
      <c r="M74" s="260" t="s">
        <v>795</v>
      </c>
    </row>
    <row r="75" spans="1:13">
      <c r="A75" s="241" t="s">
        <v>794</v>
      </c>
      <c r="B75" s="238"/>
      <c r="C75" s="238"/>
      <c r="D75" s="240"/>
      <c r="E75" s="240"/>
      <c r="F75" s="240"/>
      <c r="G75" s="240"/>
      <c r="H75" s="240"/>
      <c r="I75" s="238">
        <f t="shared" si="11"/>
        <v>0</v>
      </c>
      <c r="J75" s="363"/>
      <c r="K75" s="238"/>
      <c r="L75" s="238"/>
    </row>
    <row r="76" spans="1:13">
      <c r="A76" s="241" t="s">
        <v>707</v>
      </c>
      <c r="B76" s="238"/>
      <c r="C76" s="238"/>
      <c r="D76" s="240"/>
      <c r="E76" s="240"/>
      <c r="F76" s="240"/>
      <c r="G76" s="240"/>
      <c r="H76" s="240"/>
      <c r="I76" s="238">
        <f t="shared" si="11"/>
        <v>0</v>
      </c>
      <c r="J76" s="363"/>
      <c r="K76" s="238" t="s">
        <v>381</v>
      </c>
      <c r="L76" s="238"/>
    </row>
    <row r="77" spans="1:13">
      <c r="A77" s="241" t="s">
        <v>715</v>
      </c>
      <c r="B77" s="238"/>
      <c r="C77" s="238"/>
      <c r="D77" s="240"/>
      <c r="E77" s="240"/>
      <c r="F77" s="240"/>
      <c r="G77" s="240"/>
      <c r="H77" s="240"/>
      <c r="I77" s="331"/>
      <c r="J77" s="363"/>
      <c r="K77" s="238" t="s">
        <v>379</v>
      </c>
      <c r="L77" s="238"/>
    </row>
    <row r="78" spans="1:13">
      <c r="A78" s="325" t="s">
        <v>708</v>
      </c>
      <c r="B78" s="238"/>
      <c r="C78" s="238"/>
      <c r="D78" s="240"/>
      <c r="E78" s="240">
        <v>1079009</v>
      </c>
      <c r="F78" s="240"/>
      <c r="G78" s="240"/>
      <c r="H78" s="240"/>
      <c r="I78" s="238">
        <f t="shared" si="11"/>
        <v>1079009</v>
      </c>
      <c r="J78" s="363"/>
      <c r="K78" s="238"/>
      <c r="L78" s="238"/>
    </row>
    <row r="79" spans="1:13">
      <c r="A79" s="325" t="s">
        <v>709</v>
      </c>
      <c r="B79" s="238"/>
      <c r="C79" s="238"/>
      <c r="D79" s="240"/>
      <c r="E79" s="240">
        <v>490290</v>
      </c>
      <c r="F79" s="240"/>
      <c r="G79" s="240"/>
      <c r="H79" s="240"/>
      <c r="I79" s="238">
        <f t="shared" si="11"/>
        <v>490290</v>
      </c>
      <c r="J79" s="363"/>
      <c r="K79" s="238"/>
      <c r="L79" s="238"/>
    </row>
    <row r="80" spans="1:13">
      <c r="A80" s="325" t="s">
        <v>710</v>
      </c>
      <c r="B80" s="238"/>
      <c r="C80" s="238"/>
      <c r="D80" s="240"/>
      <c r="E80" s="240">
        <v>338382</v>
      </c>
      <c r="F80" s="240"/>
      <c r="G80" s="240"/>
      <c r="H80" s="240"/>
      <c r="I80" s="238">
        <f t="shared" si="11"/>
        <v>338382</v>
      </c>
      <c r="J80" s="363"/>
      <c r="K80" s="238"/>
      <c r="L80" s="238"/>
    </row>
    <row r="81" spans="1:14">
      <c r="A81" s="325" t="s">
        <v>711</v>
      </c>
      <c r="B81" s="238"/>
      <c r="C81" s="238"/>
      <c r="D81" s="240"/>
      <c r="E81" s="240"/>
      <c r="F81" s="240"/>
      <c r="G81" s="240"/>
      <c r="H81" s="240"/>
      <c r="I81" s="238">
        <f t="shared" si="11"/>
        <v>0</v>
      </c>
      <c r="J81" s="363"/>
      <c r="K81" s="238"/>
      <c r="L81" s="238"/>
    </row>
    <row r="82" spans="1:14">
      <c r="A82" s="241" t="s">
        <v>815</v>
      </c>
      <c r="B82" s="238"/>
      <c r="C82" s="238"/>
      <c r="D82" s="240">
        <v>3369219</v>
      </c>
      <c r="E82" s="240"/>
      <c r="F82" s="240"/>
      <c r="G82" s="240"/>
      <c r="H82" s="240"/>
      <c r="I82" s="238">
        <f t="shared" si="11"/>
        <v>3369219</v>
      </c>
      <c r="J82" s="363"/>
      <c r="K82" s="238" t="s">
        <v>722</v>
      </c>
      <c r="L82" s="238"/>
      <c r="M82" s="364" t="s">
        <v>662</v>
      </c>
      <c r="N82" s="260" t="s">
        <v>790</v>
      </c>
    </row>
    <row r="83" spans="1:14">
      <c r="A83" s="241" t="s">
        <v>791</v>
      </c>
      <c r="B83" s="238"/>
      <c r="C83" s="238"/>
      <c r="D83" s="240">
        <v>4314331</v>
      </c>
      <c r="E83" s="240"/>
      <c r="F83" s="240"/>
      <c r="G83" s="240"/>
      <c r="H83" s="240"/>
      <c r="I83" s="238">
        <f t="shared" ref="I83" si="12">SUM(D83:H83)</f>
        <v>4314331</v>
      </c>
      <c r="J83" s="363"/>
      <c r="K83" s="238" t="s">
        <v>723</v>
      </c>
      <c r="L83" s="238"/>
      <c r="M83" s="364" t="s">
        <v>775</v>
      </c>
      <c r="N83" s="260" t="s">
        <v>792</v>
      </c>
    </row>
    <row r="84" spans="1:14">
      <c r="A84" s="241" t="s">
        <v>712</v>
      </c>
      <c r="B84" s="238"/>
      <c r="C84" s="238"/>
      <c r="D84" s="240">
        <v>3403517.39</v>
      </c>
      <c r="E84" s="240"/>
      <c r="F84" s="240"/>
      <c r="G84" s="240"/>
      <c r="H84" s="240"/>
      <c r="I84" s="238">
        <f t="shared" si="11"/>
        <v>3403517.39</v>
      </c>
      <c r="J84" s="363"/>
      <c r="K84" s="238" t="s">
        <v>381</v>
      </c>
      <c r="L84" s="238"/>
    </row>
    <row r="85" spans="1:14">
      <c r="A85" s="241" t="s">
        <v>713</v>
      </c>
      <c r="B85" s="238"/>
      <c r="C85" s="238"/>
      <c r="D85" s="240"/>
      <c r="E85" s="240"/>
      <c r="F85" s="240"/>
      <c r="G85" s="240"/>
      <c r="H85" s="240"/>
      <c r="I85" s="238">
        <f t="shared" ref="I85" si="13">SUM(D85:H85)</f>
        <v>0</v>
      </c>
      <c r="J85" s="363"/>
      <c r="K85" s="238" t="s">
        <v>381</v>
      </c>
      <c r="L85" s="238"/>
    </row>
    <row r="86" spans="1:14">
      <c r="A86" s="241" t="s">
        <v>793</v>
      </c>
      <c r="B86" s="238"/>
      <c r="C86" s="238"/>
      <c r="D86" s="240"/>
      <c r="E86" s="240"/>
      <c r="F86" s="240"/>
      <c r="G86" s="240"/>
      <c r="H86" s="240"/>
      <c r="I86" s="238">
        <f t="shared" si="11"/>
        <v>0</v>
      </c>
      <c r="J86" s="363"/>
      <c r="K86" s="238" t="s">
        <v>724</v>
      </c>
      <c r="L86" s="238"/>
    </row>
    <row r="87" spans="1:14" ht="15.75" thickBot="1">
      <c r="A87" s="316" t="s">
        <v>271</v>
      </c>
      <c r="B87" s="238"/>
      <c r="C87" s="238"/>
      <c r="D87" s="243">
        <f t="shared" ref="D87:I87" si="14">SUM(D74:D86)</f>
        <v>11476263.99</v>
      </c>
      <c r="E87" s="243">
        <f t="shared" si="14"/>
        <v>1907681</v>
      </c>
      <c r="F87" s="243">
        <f t="shared" si="14"/>
        <v>0</v>
      </c>
      <c r="G87" s="243">
        <f t="shared" si="14"/>
        <v>0</v>
      </c>
      <c r="H87" s="243">
        <f t="shared" si="14"/>
        <v>0</v>
      </c>
      <c r="I87" s="243">
        <f t="shared" si="14"/>
        <v>13383944.99</v>
      </c>
      <c r="J87" s="363"/>
      <c r="K87" s="238"/>
      <c r="L87" s="238"/>
    </row>
    <row r="88" spans="1:14" ht="13.5" thickTop="1">
      <c r="A88" s="245"/>
      <c r="B88" s="238"/>
      <c r="C88" s="238"/>
      <c r="D88" s="246"/>
      <c r="E88" s="246"/>
      <c r="F88" s="246"/>
      <c r="G88" s="246"/>
      <c r="H88" s="246"/>
      <c r="I88" s="249"/>
      <c r="J88" s="363"/>
      <c r="K88" s="238"/>
      <c r="L88" s="238"/>
    </row>
    <row r="89" spans="1:14" ht="15.75" thickBot="1">
      <c r="A89" s="316" t="s">
        <v>233</v>
      </c>
      <c r="B89" s="237"/>
      <c r="C89" s="237"/>
      <c r="D89" s="250">
        <f t="shared" ref="D89:I89" si="15">D71+D87</f>
        <v>12794869.220000001</v>
      </c>
      <c r="E89" s="250">
        <f t="shared" si="15"/>
        <v>3442126.99</v>
      </c>
      <c r="F89" s="250">
        <f t="shared" si="15"/>
        <v>88487.66</v>
      </c>
      <c r="G89" s="250">
        <f t="shared" si="15"/>
        <v>0</v>
      </c>
      <c r="H89" s="250">
        <f t="shared" si="15"/>
        <v>0</v>
      </c>
      <c r="I89" s="250">
        <f t="shared" si="15"/>
        <v>16325483.870000001</v>
      </c>
      <c r="J89" s="363"/>
      <c r="K89" s="237"/>
      <c r="L89" s="237"/>
    </row>
    <row r="90" spans="1:14">
      <c r="A90" s="245"/>
      <c r="B90" s="238"/>
      <c r="C90" s="238"/>
      <c r="D90" s="246"/>
      <c r="E90" s="246"/>
      <c r="F90" s="246"/>
      <c r="G90" s="246"/>
      <c r="H90" s="246"/>
      <c r="I90" s="249"/>
      <c r="J90" s="363"/>
      <c r="K90" s="238"/>
      <c r="L90" s="238"/>
    </row>
    <row r="91" spans="1:14" ht="15">
      <c r="A91" s="316" t="s">
        <v>376</v>
      </c>
      <c r="B91" s="237"/>
      <c r="C91" s="237"/>
      <c r="D91" s="251"/>
      <c r="E91" s="251"/>
      <c r="F91" s="251"/>
      <c r="G91" s="251"/>
      <c r="H91" s="251"/>
      <c r="I91" s="237"/>
      <c r="J91" s="363"/>
      <c r="K91" s="237" t="s">
        <v>356</v>
      </c>
      <c r="L91" s="237"/>
    </row>
    <row r="92" spans="1:14">
      <c r="A92" s="376" t="s">
        <v>812</v>
      </c>
      <c r="B92" s="238"/>
      <c r="C92" s="238"/>
      <c r="D92" s="246"/>
      <c r="E92" s="246"/>
      <c r="F92" s="246"/>
      <c r="G92" s="246"/>
      <c r="H92" s="246"/>
      <c r="I92" s="249">
        <f t="shared" ref="I92:I95" si="16">SUM(D92:H92)</f>
        <v>0</v>
      </c>
      <c r="J92" s="363"/>
      <c r="K92" s="238"/>
      <c r="L92" s="238"/>
      <c r="M92" s="364" t="s">
        <v>696</v>
      </c>
      <c r="N92" s="260" t="s">
        <v>790</v>
      </c>
    </row>
    <row r="93" spans="1:14">
      <c r="A93" s="376" t="s">
        <v>813</v>
      </c>
      <c r="B93" s="238"/>
      <c r="C93" s="238"/>
      <c r="D93" s="246">
        <f>853736+9844+189451+215240</f>
        <v>1268271</v>
      </c>
      <c r="E93" s="246"/>
      <c r="F93" s="246"/>
      <c r="G93" s="246"/>
      <c r="H93" s="246"/>
      <c r="I93" s="249">
        <f t="shared" ref="I93" si="17">SUM(D93:H93)</f>
        <v>1268271</v>
      </c>
      <c r="J93" s="363"/>
      <c r="K93" s="238" t="s">
        <v>722</v>
      </c>
      <c r="L93" s="238"/>
      <c r="M93" s="364" t="s">
        <v>835</v>
      </c>
      <c r="N93" s="260" t="s">
        <v>790</v>
      </c>
    </row>
    <row r="94" spans="1:14">
      <c r="A94" s="376" t="s">
        <v>814</v>
      </c>
      <c r="B94" s="238"/>
      <c r="C94" s="238"/>
      <c r="D94" s="246">
        <v>197079</v>
      </c>
      <c r="E94" s="246"/>
      <c r="F94" s="246"/>
      <c r="G94" s="246"/>
      <c r="H94" s="246"/>
      <c r="I94" s="249">
        <f t="shared" si="16"/>
        <v>197079</v>
      </c>
      <c r="J94" s="363"/>
      <c r="K94" s="238" t="s">
        <v>723</v>
      </c>
      <c r="L94" s="238"/>
      <c r="M94" s="364" t="s">
        <v>725</v>
      </c>
      <c r="N94" s="260" t="s">
        <v>790</v>
      </c>
    </row>
    <row r="95" spans="1:14" ht="30.75" thickBot="1">
      <c r="A95" s="316" t="s">
        <v>675</v>
      </c>
      <c r="B95" s="237"/>
      <c r="C95" s="237"/>
      <c r="D95" s="250">
        <f>SUM(D92:D94)</f>
        <v>1465350</v>
      </c>
      <c r="E95" s="250">
        <f>SUM(E92:E94)</f>
        <v>0</v>
      </c>
      <c r="F95" s="250">
        <f>SUM(F92:F94)</f>
        <v>0</v>
      </c>
      <c r="G95" s="250">
        <f>SUM(G92:G94)</f>
        <v>0</v>
      </c>
      <c r="H95" s="250">
        <f>SUM(H92:H94)</f>
        <v>0</v>
      </c>
      <c r="I95" s="250">
        <f t="shared" si="16"/>
        <v>1465350</v>
      </c>
      <c r="J95" s="363"/>
      <c r="K95" s="237"/>
      <c r="L95" s="237"/>
    </row>
    <row r="96" spans="1:14">
      <c r="A96" s="245"/>
      <c r="B96" s="238"/>
      <c r="C96" s="238"/>
      <c r="D96" s="240"/>
      <c r="E96" s="240"/>
      <c r="F96" s="240"/>
      <c r="G96" s="240"/>
      <c r="H96" s="240"/>
      <c r="I96" s="249"/>
      <c r="J96" s="363"/>
      <c r="K96" s="238"/>
      <c r="L96" s="238"/>
    </row>
    <row r="97" spans="1:12" ht="15">
      <c r="A97" s="316" t="s">
        <v>374</v>
      </c>
      <c r="B97" s="237"/>
      <c r="C97" s="237"/>
      <c r="D97" s="252"/>
      <c r="E97" s="251"/>
      <c r="F97" s="251"/>
      <c r="G97" s="251"/>
      <c r="H97" s="251"/>
      <c r="I97" s="237"/>
      <c r="J97" s="363"/>
      <c r="K97" s="237"/>
      <c r="L97" s="237"/>
    </row>
    <row r="98" spans="1:12">
      <c r="A98" s="245" t="s">
        <v>646</v>
      </c>
      <c r="B98" s="249"/>
      <c r="C98" s="249"/>
      <c r="D98" s="240">
        <v>159641</v>
      </c>
      <c r="E98" s="240">
        <f>E31</f>
        <v>0</v>
      </c>
      <c r="F98" s="240">
        <f>F31</f>
        <v>0</v>
      </c>
      <c r="G98" s="240">
        <f>G31</f>
        <v>0</v>
      </c>
      <c r="H98" s="240">
        <f>H31</f>
        <v>0</v>
      </c>
      <c r="I98" s="249">
        <f t="shared" ref="I98:I104" si="18">SUM(D98:H98)</f>
        <v>159641</v>
      </c>
      <c r="J98" s="363"/>
      <c r="K98" s="249"/>
      <c r="L98" s="249"/>
    </row>
    <row r="99" spans="1:12">
      <c r="A99" s="245" t="s">
        <v>554</v>
      </c>
      <c r="B99" s="238"/>
      <c r="C99" s="238"/>
      <c r="D99" s="240">
        <v>0</v>
      </c>
      <c r="E99" s="240"/>
      <c r="F99" s="240"/>
      <c r="G99" s="240"/>
      <c r="H99" s="240"/>
      <c r="I99" s="249">
        <f t="shared" si="18"/>
        <v>0</v>
      </c>
      <c r="J99" s="363"/>
      <c r="K99" s="238" t="s">
        <v>382</v>
      </c>
      <c r="L99" s="238"/>
    </row>
    <row r="100" spans="1:12">
      <c r="A100" s="245" t="s">
        <v>555</v>
      </c>
      <c r="B100" s="238"/>
      <c r="C100" s="238"/>
      <c r="D100" s="240">
        <v>0</v>
      </c>
      <c r="E100" s="240"/>
      <c r="F100" s="240"/>
      <c r="G100" s="240"/>
      <c r="H100" s="240"/>
      <c r="I100" s="249">
        <f t="shared" si="18"/>
        <v>0</v>
      </c>
      <c r="J100" s="363"/>
      <c r="K100" s="238" t="s">
        <v>382</v>
      </c>
      <c r="L100" s="238"/>
    </row>
    <row r="101" spans="1:12">
      <c r="A101" s="245" t="s">
        <v>276</v>
      </c>
      <c r="B101" s="238"/>
      <c r="C101" s="238"/>
      <c r="D101" s="240">
        <v>0</v>
      </c>
      <c r="E101" s="240"/>
      <c r="F101" s="240"/>
      <c r="G101" s="240"/>
      <c r="H101" s="240"/>
      <c r="I101" s="249">
        <f t="shared" si="18"/>
        <v>0</v>
      </c>
      <c r="J101" s="363"/>
      <c r="K101" s="238" t="s">
        <v>382</v>
      </c>
      <c r="L101" s="238"/>
    </row>
    <row r="102" spans="1:12" s="268" customFormat="1">
      <c r="A102" s="245" t="s">
        <v>562</v>
      </c>
      <c r="B102" s="238"/>
      <c r="C102" s="238"/>
      <c r="D102" s="240"/>
      <c r="E102" s="240"/>
      <c r="F102" s="240">
        <v>2081232.27</v>
      </c>
      <c r="G102" s="240"/>
      <c r="H102" s="240"/>
      <c r="I102" s="249">
        <f t="shared" si="18"/>
        <v>2081232.27</v>
      </c>
      <c r="J102" s="363"/>
      <c r="K102" s="238"/>
      <c r="L102" s="238"/>
    </row>
    <row r="103" spans="1:12">
      <c r="A103" s="245" t="s">
        <v>556</v>
      </c>
      <c r="B103" s="238"/>
      <c r="C103" s="238"/>
      <c r="D103" s="240"/>
      <c r="E103" s="240"/>
      <c r="F103" s="240"/>
      <c r="G103" s="240"/>
      <c r="H103" s="240"/>
      <c r="I103" s="249">
        <f t="shared" si="18"/>
        <v>0</v>
      </c>
      <c r="J103" s="363"/>
      <c r="K103" s="238"/>
      <c r="L103" s="238"/>
    </row>
    <row r="104" spans="1:12">
      <c r="A104" s="245" t="s">
        <v>352</v>
      </c>
      <c r="B104" s="238"/>
      <c r="C104" s="238"/>
      <c r="D104" s="240">
        <f>D35</f>
        <v>-92915</v>
      </c>
      <c r="E104" s="240">
        <f>E35</f>
        <v>0</v>
      </c>
      <c r="F104" s="240">
        <f>F35</f>
        <v>0</v>
      </c>
      <c r="G104" s="240">
        <f>G35</f>
        <v>0</v>
      </c>
      <c r="H104" s="240">
        <f>H35</f>
        <v>0</v>
      </c>
      <c r="I104" s="249">
        <f t="shared" si="18"/>
        <v>-92915</v>
      </c>
      <c r="J104" s="363"/>
      <c r="K104" s="238" t="s">
        <v>380</v>
      </c>
      <c r="L104" s="238"/>
    </row>
    <row r="105" spans="1:12">
      <c r="A105" s="242" t="s">
        <v>0</v>
      </c>
      <c r="B105" s="238"/>
      <c r="C105" s="238"/>
      <c r="D105" s="240">
        <f>D40+D46-D89-D95-D98-D99-D100-D101-D102-D103-D104</f>
        <v>-3222564.7100000009</v>
      </c>
      <c r="E105" s="240">
        <f>E40+E46-E89-E95-E98-E101-E104</f>
        <v>8377593.2799999993</v>
      </c>
      <c r="F105" s="240">
        <v>0</v>
      </c>
      <c r="G105" s="240">
        <f>G40+G46-G89-G95-G98-G101-G104</f>
        <v>0</v>
      </c>
      <c r="H105" s="240">
        <f>H40+H46-H89-H95-H98-H101-H104</f>
        <v>0</v>
      </c>
      <c r="I105" s="249">
        <f>SUM(D105:H105)</f>
        <v>5155028.5699999984</v>
      </c>
      <c r="J105" s="363"/>
      <c r="K105" s="238"/>
      <c r="L105" s="238"/>
    </row>
    <row r="106" spans="1:12" ht="15.75" thickBot="1">
      <c r="A106" s="317" t="s">
        <v>377</v>
      </c>
      <c r="B106" s="237"/>
      <c r="C106" s="237"/>
      <c r="D106" s="318">
        <f t="shared" ref="D106:I106" si="19">SUM(D98:D105)</f>
        <v>-3155838.7100000009</v>
      </c>
      <c r="E106" s="318">
        <f t="shared" si="19"/>
        <v>8377593.2799999993</v>
      </c>
      <c r="F106" s="318">
        <f t="shared" si="19"/>
        <v>2081232.27</v>
      </c>
      <c r="G106" s="318">
        <f t="shared" si="19"/>
        <v>0</v>
      </c>
      <c r="H106" s="318">
        <f t="shared" si="19"/>
        <v>0</v>
      </c>
      <c r="I106" s="318">
        <f t="shared" si="19"/>
        <v>7302986.839999998</v>
      </c>
      <c r="J106" s="363"/>
      <c r="K106" s="237"/>
      <c r="L106" s="237"/>
    </row>
    <row r="107" spans="1:12">
      <c r="A107" s="242"/>
      <c r="B107" s="238"/>
      <c r="C107" s="238"/>
      <c r="D107" s="249"/>
      <c r="E107" s="249"/>
      <c r="F107" s="249"/>
      <c r="G107" s="249"/>
      <c r="H107" s="249"/>
      <c r="I107" s="249"/>
      <c r="J107" s="363"/>
      <c r="K107" s="238"/>
      <c r="L107" s="238"/>
    </row>
    <row r="108" spans="1:12">
      <c r="A108" s="254" t="s">
        <v>389</v>
      </c>
      <c r="B108" s="255"/>
      <c r="C108" s="255"/>
      <c r="D108" s="255">
        <f>D40+D46-D89-D95-D106</f>
        <v>0</v>
      </c>
      <c r="E108" s="255">
        <f t="shared" ref="E108:I108" si="20">E40+E46-E89-E95-E106</f>
        <v>0</v>
      </c>
      <c r="F108" s="255">
        <f t="shared" si="20"/>
        <v>0</v>
      </c>
      <c r="G108" s="255">
        <f t="shared" si="20"/>
        <v>0</v>
      </c>
      <c r="H108" s="255">
        <f t="shared" si="20"/>
        <v>0</v>
      </c>
      <c r="I108" s="255">
        <f t="shared" si="20"/>
        <v>0</v>
      </c>
      <c r="J108" s="363"/>
      <c r="K108" s="255"/>
      <c r="L108" s="255"/>
    </row>
    <row r="109" spans="1:12">
      <c r="A109" s="256"/>
      <c r="B109" s="238"/>
      <c r="C109" s="238"/>
      <c r="D109" s="249"/>
      <c r="E109" s="249"/>
      <c r="F109" s="249"/>
      <c r="G109" s="249"/>
      <c r="H109" s="249"/>
      <c r="I109" s="249"/>
      <c r="J109" s="363"/>
      <c r="K109" s="238"/>
      <c r="L109" s="238"/>
    </row>
    <row r="110" spans="1:12">
      <c r="A110" s="256"/>
      <c r="B110" s="238"/>
      <c r="C110" s="238"/>
      <c r="D110" s="249"/>
      <c r="E110" s="249"/>
      <c r="F110" s="249"/>
      <c r="G110" s="249"/>
      <c r="H110" s="249"/>
      <c r="I110" s="249"/>
      <c r="J110" s="363"/>
      <c r="K110" s="238"/>
      <c r="L110" s="238"/>
    </row>
    <row r="111" spans="1:12" ht="12.75" customHeight="1">
      <c r="A111" s="253" t="s">
        <v>727</v>
      </c>
      <c r="B111"/>
      <c r="C111"/>
      <c r="D111" s="313">
        <v>0</v>
      </c>
      <c r="J111" s="363"/>
      <c r="K111" s="233"/>
      <c r="L111" s="233"/>
    </row>
    <row r="112" spans="1:12" ht="12.75" customHeight="1">
      <c r="A112" s="253" t="s">
        <v>726</v>
      </c>
      <c r="B112" s="233"/>
      <c r="C112" s="233"/>
      <c r="D112" s="313">
        <v>0</v>
      </c>
      <c r="J112" s="363"/>
      <c r="K112" s="233"/>
      <c r="L112" s="233"/>
    </row>
    <row r="113" spans="1:12">
      <c r="A113" s="253" t="s">
        <v>660</v>
      </c>
      <c r="B113"/>
      <c r="C113"/>
      <c r="D113" s="313">
        <v>0</v>
      </c>
      <c r="J113" s="363"/>
      <c r="K113" s="233"/>
      <c r="L113" s="233"/>
    </row>
    <row r="114" spans="1:12" ht="13.5" thickBot="1">
      <c r="A114" s="253" t="s">
        <v>661</v>
      </c>
      <c r="B114"/>
      <c r="C114"/>
      <c r="D114" s="311">
        <f>SUM(D111:D113)</f>
        <v>0</v>
      </c>
      <c r="E114" s="249"/>
      <c r="F114" s="249"/>
      <c r="G114" s="249"/>
      <c r="H114" s="249"/>
      <c r="I114" s="249"/>
      <c r="J114" s="363"/>
      <c r="K114" s="233"/>
      <c r="L114" s="233"/>
    </row>
    <row r="115" spans="1:12" ht="13.5" thickTop="1">
      <c r="A115" s="235"/>
      <c r="B115"/>
      <c r="C115"/>
      <c r="D115" s="314"/>
      <c r="E115" s="249"/>
      <c r="F115" s="249"/>
      <c r="G115" s="249"/>
      <c r="H115" s="249"/>
      <c r="I115" s="249"/>
      <c r="J115" s="363"/>
      <c r="K115" s="233"/>
      <c r="L115" s="233"/>
    </row>
    <row r="116" spans="1:12" ht="13.5" thickBot="1">
      <c r="A116" s="253" t="s">
        <v>697</v>
      </c>
      <c r="B116"/>
      <c r="C116"/>
      <c r="D116" s="311">
        <f>+D105</f>
        <v>-3222564.7100000009</v>
      </c>
      <c r="E116" s="249"/>
      <c r="F116" s="249"/>
      <c r="G116" s="249"/>
      <c r="H116" s="249"/>
      <c r="I116" s="249"/>
      <c r="J116" s="363"/>
      <c r="K116" s="233"/>
      <c r="L116" s="233"/>
    </row>
    <row r="117" spans="1:12" ht="13.5" thickTop="1">
      <c r="A117" s="280" t="s">
        <v>389</v>
      </c>
      <c r="B117"/>
      <c r="C117"/>
      <c r="D117" s="312">
        <f>+D114-D116</f>
        <v>3222564.7100000009</v>
      </c>
      <c r="E117" s="249"/>
      <c r="F117" s="249"/>
      <c r="G117" s="249"/>
      <c r="H117" s="249"/>
      <c r="I117" s="249"/>
      <c r="J117" s="363"/>
      <c r="K117" s="233"/>
      <c r="L117" s="233"/>
    </row>
    <row r="118" spans="1:12">
      <c r="B118"/>
      <c r="C118"/>
      <c r="J118" s="363"/>
      <c r="K118" s="233"/>
      <c r="L118" s="233"/>
    </row>
    <row r="119" spans="1:12">
      <c r="K119" s="268"/>
      <c r="L119" s="268"/>
    </row>
    <row r="120" spans="1:12">
      <c r="K120" s="268"/>
      <c r="L120" s="268"/>
    </row>
  </sheetData>
  <mergeCells count="7">
    <mergeCell ref="M1:Q4"/>
    <mergeCell ref="B5:C5"/>
    <mergeCell ref="A1:I1"/>
    <mergeCell ref="A2:I2"/>
    <mergeCell ref="A3:I3"/>
    <mergeCell ref="E4:I4"/>
    <mergeCell ref="K5:L5"/>
  </mergeCells>
  <printOptions horizontalCentered="1"/>
  <pageMargins left="0.25" right="0.25" top="0.5" bottom="0.5" header="0.5" footer="0.25"/>
  <pageSetup scale="90" fitToHeight="3" orientation="landscape" r:id="rId1"/>
  <headerFooter alignWithMargins="0">
    <oddFooter>&amp;CThe accompanying notes are an integral part of the financial statements.</oddFooter>
  </headerFooter>
  <rowBreaks count="2" manualBreakCount="2">
    <brk id="40" max="16383" man="1"/>
    <brk id="72"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K62"/>
  <sheetViews>
    <sheetView topLeftCell="A25" zoomScaleNormal="100" zoomScaleSheetLayoutView="100" workbookViewId="0">
      <selection activeCell="D21" sqref="D21"/>
    </sheetView>
  </sheetViews>
  <sheetFormatPr defaultColWidth="8.85546875" defaultRowHeight="12.75"/>
  <cols>
    <col min="1" max="1" width="39.85546875" style="260" customWidth="1"/>
    <col min="2" max="3" width="18.85546875" style="260" hidden="1" customWidth="1"/>
    <col min="4" max="4" width="20" style="268" customWidth="1"/>
    <col min="5" max="6" width="18.7109375" style="268" customWidth="1"/>
    <col min="7" max="7" width="18.7109375" style="268" hidden="1" customWidth="1"/>
    <col min="8" max="8" width="14.7109375" style="268" hidden="1" customWidth="1"/>
    <col min="9" max="9" width="18.7109375" style="268" customWidth="1"/>
    <col min="10" max="10" width="8.85546875" style="260"/>
    <col min="11" max="11" width="46.42578125" style="260" bestFit="1" customWidth="1"/>
    <col min="12" max="16384" width="8.85546875" style="260"/>
  </cols>
  <sheetData>
    <row r="1" spans="1:9">
      <c r="A1" s="407" t="str">
        <f>+'NET POSITION'!A1:I1</f>
        <v>Educational Service District #171</v>
      </c>
      <c r="B1" s="407"/>
      <c r="C1" s="407"/>
      <c r="D1" s="407"/>
      <c r="E1" s="407"/>
      <c r="F1" s="407"/>
      <c r="G1" s="407"/>
      <c r="H1" s="407"/>
      <c r="I1" s="407"/>
    </row>
    <row r="2" spans="1:9">
      <c r="A2" s="408" t="s">
        <v>383</v>
      </c>
      <c r="B2" s="408"/>
      <c r="C2" s="408"/>
      <c r="D2" s="408"/>
      <c r="E2" s="408"/>
      <c r="F2" s="408"/>
      <c r="G2" s="408"/>
      <c r="H2" s="408"/>
      <c r="I2" s="408"/>
    </row>
    <row r="3" spans="1:9">
      <c r="A3" s="408" t="s">
        <v>840</v>
      </c>
      <c r="B3" s="408"/>
      <c r="C3" s="408"/>
      <c r="D3" s="408"/>
      <c r="E3" s="408"/>
      <c r="F3" s="408"/>
      <c r="G3" s="408"/>
      <c r="H3" s="408"/>
      <c r="I3" s="408"/>
    </row>
    <row r="4" spans="1:9" ht="7.5" customHeight="1">
      <c r="A4" s="275"/>
      <c r="B4" s="275"/>
      <c r="C4" s="275"/>
      <c r="D4" s="411"/>
      <c r="E4" s="411"/>
      <c r="F4" s="411"/>
      <c r="G4" s="411"/>
      <c r="H4" s="411"/>
      <c r="I4" s="411"/>
    </row>
    <row r="5" spans="1:9" ht="25.5">
      <c r="D5" s="263" t="s">
        <v>251</v>
      </c>
      <c r="E5" s="277" t="s">
        <v>283</v>
      </c>
      <c r="F5" s="277" t="s">
        <v>282</v>
      </c>
      <c r="G5" s="279" t="s">
        <v>680</v>
      </c>
      <c r="H5" s="278" t="s">
        <v>681</v>
      </c>
      <c r="I5" s="277" t="s">
        <v>387</v>
      </c>
    </row>
    <row r="6" spans="1:9">
      <c r="A6" s="273" t="s">
        <v>1</v>
      </c>
      <c r="B6" s="273"/>
      <c r="C6" s="273"/>
      <c r="D6" s="272"/>
      <c r="E6" s="272"/>
      <c r="F6" s="272"/>
      <c r="G6" s="272"/>
      <c r="H6" s="272"/>
      <c r="I6" s="272"/>
    </row>
    <row r="7" spans="1:9">
      <c r="A7" s="271" t="s">
        <v>243</v>
      </c>
      <c r="B7" s="271"/>
      <c r="C7" s="271"/>
      <c r="D7" s="270">
        <f>REVENUE!F19-D40-D42-D46</f>
        <v>717847.0199999999</v>
      </c>
      <c r="E7" s="270"/>
      <c r="F7" s="270"/>
      <c r="G7" s="270"/>
      <c r="H7" s="270"/>
      <c r="I7" s="268">
        <f>SUM(D7:H7)</f>
        <v>717847.0199999999</v>
      </c>
    </row>
    <row r="8" spans="1:9">
      <c r="A8" s="271" t="s">
        <v>285</v>
      </c>
      <c r="B8" s="271"/>
      <c r="C8" s="271"/>
      <c r="D8" s="270">
        <f>REVENUE!F35-D9</f>
        <v>2204408.5699999998</v>
      </c>
      <c r="E8" s="270"/>
      <c r="F8" s="270"/>
      <c r="G8" s="270"/>
      <c r="H8" s="270"/>
      <c r="I8" s="268">
        <f t="shared" ref="I8:I15" si="0">SUM(D8:H8)</f>
        <v>2204408.5699999998</v>
      </c>
    </row>
    <row r="9" spans="1:9">
      <c r="A9" s="262" t="s">
        <v>286</v>
      </c>
      <c r="B9" s="262"/>
      <c r="C9" s="262"/>
      <c r="D9" s="270">
        <f>REVENUE!E22</f>
        <v>793165.19</v>
      </c>
      <c r="E9" s="270"/>
      <c r="F9" s="270"/>
      <c r="G9" s="270"/>
      <c r="H9" s="270"/>
      <c r="I9" s="268">
        <f t="shared" si="0"/>
        <v>793165.19</v>
      </c>
    </row>
    <row r="10" spans="1:9">
      <c r="A10" s="271" t="s">
        <v>287</v>
      </c>
      <c r="B10" s="271"/>
      <c r="C10" s="271"/>
      <c r="D10" s="270">
        <f>REVENUE!F49</f>
        <v>2161116.0199999996</v>
      </c>
      <c r="E10" s="270"/>
      <c r="F10" s="270"/>
      <c r="G10" s="270"/>
      <c r="H10" s="270"/>
      <c r="I10" s="268">
        <f t="shared" si="0"/>
        <v>2161116.0199999996</v>
      </c>
    </row>
    <row r="11" spans="1:9">
      <c r="A11" s="271" t="s">
        <v>288</v>
      </c>
      <c r="B11" s="271"/>
      <c r="C11" s="271"/>
      <c r="D11" s="270">
        <f>REVENUE!F55</f>
        <v>2416023.5699999998</v>
      </c>
      <c r="E11" s="270"/>
      <c r="F11" s="270"/>
      <c r="G11" s="270"/>
      <c r="H11" s="270"/>
      <c r="I11" s="268">
        <f t="shared" si="0"/>
        <v>2416023.5699999998</v>
      </c>
    </row>
    <row r="12" spans="1:9">
      <c r="A12" s="271" t="s">
        <v>289</v>
      </c>
      <c r="B12" s="271"/>
      <c r="C12" s="271"/>
      <c r="D12" s="270">
        <f>REVENUE!F61</f>
        <v>10292899.290000001</v>
      </c>
      <c r="E12" s="270"/>
      <c r="F12" s="270"/>
      <c r="G12" s="270"/>
      <c r="H12" s="270"/>
      <c r="I12" s="268">
        <f t="shared" si="0"/>
        <v>10292899.290000001</v>
      </c>
    </row>
    <row r="13" spans="1:9">
      <c r="A13" s="271" t="s">
        <v>260</v>
      </c>
      <c r="B13" s="271"/>
      <c r="C13" s="271"/>
      <c r="D13" s="270"/>
      <c r="E13" s="270">
        <v>4405030.6900000004</v>
      </c>
      <c r="F13" s="270">
        <v>509259.9</v>
      </c>
      <c r="G13" s="270"/>
      <c r="H13" s="270"/>
      <c r="I13" s="268">
        <f t="shared" si="0"/>
        <v>4914290.5900000008</v>
      </c>
    </row>
    <row r="14" spans="1:9">
      <c r="A14" s="271" t="s">
        <v>65</v>
      </c>
      <c r="B14" s="271"/>
      <c r="C14" s="271"/>
      <c r="D14" s="270"/>
      <c r="E14" s="270"/>
      <c r="F14" s="270"/>
      <c r="G14" s="270"/>
      <c r="H14" s="270"/>
      <c r="I14" s="268">
        <f t="shared" si="0"/>
        <v>0</v>
      </c>
    </row>
    <row r="15" spans="1:9">
      <c r="A15" s="271" t="s">
        <v>66</v>
      </c>
      <c r="B15" s="271"/>
      <c r="C15" s="271"/>
      <c r="D15" s="270"/>
      <c r="E15" s="270"/>
      <c r="F15" s="270"/>
      <c r="G15" s="270"/>
      <c r="H15" s="270"/>
      <c r="I15" s="268">
        <f t="shared" si="0"/>
        <v>0</v>
      </c>
    </row>
    <row r="16" spans="1:9" ht="13.5" thickBot="1">
      <c r="A16" s="267" t="s">
        <v>290</v>
      </c>
      <c r="B16" s="267"/>
      <c r="C16" s="267"/>
      <c r="D16" s="257">
        <f>SUM(D7:D15)</f>
        <v>18585459.66</v>
      </c>
      <c r="E16" s="257">
        <f t="shared" ref="E16:I16" si="1">SUM(E7:E15)</f>
        <v>4405030.6900000004</v>
      </c>
      <c r="F16" s="257">
        <f t="shared" si="1"/>
        <v>509259.9</v>
      </c>
      <c r="G16" s="257">
        <f t="shared" si="1"/>
        <v>0</v>
      </c>
      <c r="H16" s="257">
        <f t="shared" ref="H16" si="2">SUM(H7:H15)</f>
        <v>0</v>
      </c>
      <c r="I16" s="257">
        <f t="shared" si="1"/>
        <v>23499750.25</v>
      </c>
    </row>
    <row r="17" spans="1:11" ht="13.5" thickTop="1">
      <c r="A17" s="267"/>
      <c r="B17" s="267"/>
      <c r="C17" s="267"/>
      <c r="D17" s="258"/>
      <c r="E17" s="258"/>
      <c r="F17" s="258"/>
      <c r="G17" s="258"/>
      <c r="H17" s="258"/>
    </row>
    <row r="18" spans="1:11">
      <c r="A18" s="264" t="s">
        <v>2</v>
      </c>
      <c r="B18" s="264"/>
      <c r="C18" s="264"/>
      <c r="D18" s="259"/>
      <c r="E18" s="259"/>
      <c r="F18" s="259"/>
      <c r="G18" s="259"/>
      <c r="H18" s="259"/>
      <c r="I18" s="273"/>
    </row>
    <row r="19" spans="1:11">
      <c r="A19" s="271" t="s">
        <v>300</v>
      </c>
      <c r="B19" s="271"/>
      <c r="C19" s="271"/>
      <c r="D19" s="270">
        <f>'Expenditure Matrix'!E10-'REVENUE EXPENSES'!D31-'REVENUE EXPENSES'!D33-'REVENUE EXPENSES'!D34+'REVENUE EXPENSES'!D41+'REVENUE EXPENSES'!D47</f>
        <v>1928374.7499999995</v>
      </c>
      <c r="E19" s="270"/>
      <c r="F19" s="270"/>
      <c r="G19" s="270"/>
      <c r="H19" s="270"/>
      <c r="I19" s="268">
        <f t="shared" ref="I19:I34" si="3">SUM(D19:H19)</f>
        <v>1928374.7499999995</v>
      </c>
    </row>
    <row r="20" spans="1:11">
      <c r="A20" s="271" t="s">
        <v>558</v>
      </c>
      <c r="B20" s="271"/>
      <c r="C20" s="271"/>
      <c r="D20" s="270">
        <f>'Expenditure Matrix'!E43+174</f>
        <v>12055300.499999998</v>
      </c>
      <c r="E20" s="270"/>
      <c r="F20" s="270"/>
      <c r="G20" s="270"/>
      <c r="H20" s="270"/>
      <c r="I20" s="268">
        <f t="shared" si="3"/>
        <v>12055300.499999998</v>
      </c>
    </row>
    <row r="21" spans="1:11">
      <c r="A21" s="271" t="s">
        <v>291</v>
      </c>
      <c r="B21" s="271"/>
      <c r="C21" s="271"/>
      <c r="D21" s="270">
        <f>'Expenditure Matrix'!E60</f>
        <v>3503667.81</v>
      </c>
      <c r="E21" s="270"/>
      <c r="F21" s="270"/>
      <c r="G21" s="270"/>
      <c r="H21" s="270"/>
      <c r="I21" s="268">
        <f t="shared" si="3"/>
        <v>3503667.81</v>
      </c>
    </row>
    <row r="22" spans="1:11">
      <c r="A22" s="269" t="s">
        <v>294</v>
      </c>
      <c r="B22" s="269"/>
      <c r="C22" s="269"/>
      <c r="D22" s="270"/>
      <c r="E22" s="270"/>
      <c r="F22" s="270"/>
      <c r="G22" s="270"/>
      <c r="H22" s="270"/>
      <c r="I22" s="331"/>
      <c r="J22" s="268"/>
    </row>
    <row r="23" spans="1:11">
      <c r="A23" s="287" t="s">
        <v>295</v>
      </c>
      <c r="B23" s="287"/>
      <c r="C23" s="287"/>
      <c r="D23" s="270"/>
      <c r="E23" s="270">
        <v>1700538.34</v>
      </c>
      <c r="F23" s="270">
        <v>182419.76</v>
      </c>
      <c r="G23" s="270"/>
      <c r="H23" s="270"/>
      <c r="I23" s="268">
        <f t="shared" si="3"/>
        <v>1882958.1</v>
      </c>
      <c r="J23" s="268"/>
    </row>
    <row r="24" spans="1:11">
      <c r="A24" s="287" t="s">
        <v>296</v>
      </c>
      <c r="B24" s="287"/>
      <c r="C24" s="287"/>
      <c r="D24" s="270"/>
      <c r="E24" s="270">
        <v>-283</v>
      </c>
      <c r="F24" s="270">
        <v>-31636.880000000001</v>
      </c>
      <c r="G24" s="270"/>
      <c r="H24" s="270"/>
      <c r="I24" s="268">
        <f t="shared" si="3"/>
        <v>-31919.88</v>
      </c>
      <c r="J24" s="268"/>
    </row>
    <row r="25" spans="1:11">
      <c r="A25" s="269" t="s">
        <v>280</v>
      </c>
      <c r="B25" s="269"/>
      <c r="C25" s="269"/>
      <c r="D25" s="270"/>
      <c r="E25" s="270"/>
      <c r="F25" s="270"/>
      <c r="G25" s="270"/>
      <c r="H25" s="270"/>
      <c r="I25" s="331"/>
      <c r="J25" s="268"/>
    </row>
    <row r="26" spans="1:11">
      <c r="A26" s="287" t="s">
        <v>297</v>
      </c>
      <c r="B26" s="287"/>
      <c r="C26" s="287"/>
      <c r="D26" s="270"/>
      <c r="E26" s="270"/>
      <c r="F26" s="270"/>
      <c r="G26" s="270"/>
      <c r="H26" s="270"/>
      <c r="I26" s="268">
        <f t="shared" si="3"/>
        <v>0</v>
      </c>
      <c r="J26" s="268"/>
    </row>
    <row r="27" spans="1:11">
      <c r="A27" s="287" t="s">
        <v>298</v>
      </c>
      <c r="B27" s="287"/>
      <c r="C27" s="287"/>
      <c r="D27" s="270"/>
      <c r="E27" s="270"/>
      <c r="F27" s="270"/>
      <c r="G27" s="270"/>
      <c r="H27" s="270"/>
      <c r="I27" s="268">
        <f t="shared" si="3"/>
        <v>0</v>
      </c>
      <c r="J27" s="268"/>
    </row>
    <row r="28" spans="1:11">
      <c r="A28" s="271" t="s">
        <v>299</v>
      </c>
      <c r="B28" s="271"/>
      <c r="C28" s="271"/>
      <c r="D28" s="270"/>
      <c r="E28" s="270">
        <v>134265</v>
      </c>
      <c r="F28" s="270"/>
      <c r="G28" s="270"/>
      <c r="H28" s="270"/>
      <c r="I28" s="268">
        <f t="shared" si="3"/>
        <v>134265</v>
      </c>
    </row>
    <row r="29" spans="1:11">
      <c r="A29" s="271" t="s">
        <v>67</v>
      </c>
      <c r="B29" s="271"/>
      <c r="C29" s="271"/>
      <c r="D29" s="270"/>
      <c r="E29" s="270">
        <f>40518.17+181082.11</f>
        <v>221600.27999999997</v>
      </c>
      <c r="F29" s="270">
        <f>6822.99+27081.2</f>
        <v>33904.19</v>
      </c>
      <c r="G29" s="270"/>
      <c r="H29" s="270"/>
      <c r="I29" s="268">
        <f t="shared" si="3"/>
        <v>255504.46999999997</v>
      </c>
    </row>
    <row r="30" spans="1:11">
      <c r="A30" s="271" t="s">
        <v>301</v>
      </c>
      <c r="B30" s="271"/>
      <c r="C30" s="271"/>
      <c r="D30" s="270"/>
      <c r="E30" s="270">
        <f>1213006.29+975</f>
        <v>1213981.29</v>
      </c>
      <c r="F30" s="270"/>
      <c r="G30" s="270"/>
      <c r="H30" s="270"/>
      <c r="I30" s="268">
        <f t="shared" si="3"/>
        <v>1213981.29</v>
      </c>
    </row>
    <row r="31" spans="1:11">
      <c r="A31" s="271" t="s">
        <v>292</v>
      </c>
      <c r="B31" s="271"/>
      <c r="C31" s="271"/>
      <c r="D31" s="270">
        <f>'Expenditure Matrix'!L34</f>
        <v>131180</v>
      </c>
      <c r="E31" s="270"/>
      <c r="F31" s="270"/>
      <c r="G31" s="270"/>
      <c r="H31" s="270"/>
      <c r="I31" s="268">
        <f t="shared" si="3"/>
        <v>131180</v>
      </c>
    </row>
    <row r="32" spans="1:11">
      <c r="A32" s="271" t="s">
        <v>293</v>
      </c>
      <c r="B32" s="271"/>
      <c r="C32" s="271"/>
      <c r="D32" s="270"/>
      <c r="E32" s="270">
        <v>590609.61</v>
      </c>
      <c r="F32" s="270">
        <v>75810.880000000005</v>
      </c>
      <c r="G32" s="270"/>
      <c r="H32" s="270"/>
      <c r="I32" s="268">
        <f t="shared" si="3"/>
        <v>666420.49</v>
      </c>
      <c r="K32" s="374" t="s">
        <v>810</v>
      </c>
    </row>
    <row r="33" spans="1:11">
      <c r="A33" s="375" t="s">
        <v>798</v>
      </c>
      <c r="B33" s="269"/>
      <c r="C33" s="269"/>
      <c r="D33" s="270">
        <v>-588977</v>
      </c>
      <c r="E33" s="270"/>
      <c r="F33" s="270"/>
      <c r="G33" s="270"/>
      <c r="H33" s="270"/>
      <c r="I33" s="268">
        <f t="shared" ref="I33" si="4">SUM(D33:H33)</f>
        <v>-588977</v>
      </c>
      <c r="K33" s="365" t="s">
        <v>691</v>
      </c>
    </row>
    <row r="34" spans="1:11">
      <c r="A34" s="375" t="s">
        <v>799</v>
      </c>
      <c r="B34" s="269"/>
      <c r="C34" s="269"/>
      <c r="D34" s="270">
        <v>376082</v>
      </c>
      <c r="E34" s="270"/>
      <c r="F34" s="270"/>
      <c r="G34" s="270"/>
      <c r="H34" s="270"/>
      <c r="I34" s="268">
        <f t="shared" si="3"/>
        <v>376082</v>
      </c>
      <c r="K34" s="365" t="s">
        <v>728</v>
      </c>
    </row>
    <row r="35" spans="1:11" ht="13.5" thickBot="1">
      <c r="A35" s="267" t="s">
        <v>13</v>
      </c>
      <c r="B35" s="267"/>
      <c r="C35" s="267"/>
      <c r="D35" s="257">
        <f>SUM(D19:D34)</f>
        <v>17405628.059999999</v>
      </c>
      <c r="E35" s="257">
        <f t="shared" ref="E35:H35" si="5">SUM(E19:E34)</f>
        <v>3860711.52</v>
      </c>
      <c r="F35" s="257">
        <f t="shared" si="5"/>
        <v>260497.95</v>
      </c>
      <c r="G35" s="257">
        <f t="shared" si="5"/>
        <v>0</v>
      </c>
      <c r="H35" s="257">
        <f t="shared" si="5"/>
        <v>0</v>
      </c>
      <c r="I35" s="257">
        <f>SUM(I19:I34)</f>
        <v>21526837.529999997</v>
      </c>
    </row>
    <row r="36" spans="1:11" ht="13.5" thickTop="1">
      <c r="A36" s="262"/>
      <c r="B36" s="262"/>
      <c r="C36" s="262"/>
      <c r="D36" s="270"/>
      <c r="E36" s="270"/>
      <c r="F36" s="270"/>
      <c r="G36" s="270"/>
      <c r="H36" s="270"/>
    </row>
    <row r="37" spans="1:11" ht="13.5" thickBot="1">
      <c r="A37" s="267" t="s">
        <v>11</v>
      </c>
      <c r="B37" s="267"/>
      <c r="C37" s="267"/>
      <c r="D37" s="261">
        <f>D16-D35</f>
        <v>1179831.6000000015</v>
      </c>
      <c r="E37" s="261">
        <f t="shared" ref="E37:I37" si="6">E16-E35</f>
        <v>544319.17000000039</v>
      </c>
      <c r="F37" s="261">
        <f t="shared" si="6"/>
        <v>248761.95</v>
      </c>
      <c r="G37" s="261">
        <f t="shared" si="6"/>
        <v>0</v>
      </c>
      <c r="H37" s="261">
        <f t="shared" ref="H37" si="7">H16-H35</f>
        <v>0</v>
      </c>
      <c r="I37" s="261">
        <f t="shared" si="6"/>
        <v>1972912.7200000025</v>
      </c>
    </row>
    <row r="38" spans="1:11">
      <c r="A38" s="267"/>
      <c r="B38" s="267"/>
      <c r="C38" s="267"/>
      <c r="D38" s="270"/>
      <c r="E38" s="270"/>
      <c r="F38" s="270"/>
      <c r="G38" s="270"/>
      <c r="H38" s="270"/>
    </row>
    <row r="39" spans="1:11">
      <c r="A39" s="264" t="s">
        <v>302</v>
      </c>
      <c r="B39" s="264"/>
      <c r="C39" s="264"/>
      <c r="D39" s="259"/>
      <c r="E39" s="259"/>
      <c r="F39" s="259"/>
      <c r="G39" s="259"/>
      <c r="H39" s="259"/>
      <c r="I39" s="273"/>
    </row>
    <row r="40" spans="1:11">
      <c r="A40" s="271" t="s">
        <v>303</v>
      </c>
      <c r="B40" s="271"/>
      <c r="C40" s="271"/>
      <c r="D40" s="270">
        <f>49766.21+3049.4</f>
        <v>52815.61</v>
      </c>
      <c r="E40" s="270">
        <v>259343.46</v>
      </c>
      <c r="F40" s="270">
        <v>46814.04</v>
      </c>
      <c r="G40" s="270"/>
      <c r="H40" s="270"/>
      <c r="I40" s="268">
        <f t="shared" ref="I40:I47" si="8">SUM(D40:H40)</f>
        <v>358973.11</v>
      </c>
    </row>
    <row r="41" spans="1:11">
      <c r="A41" s="271" t="s">
        <v>304</v>
      </c>
      <c r="B41" s="271"/>
      <c r="C41" s="271"/>
      <c r="D41" s="270">
        <f>-'Expenditure Matrix'!L32</f>
        <v>-138856.97</v>
      </c>
      <c r="E41" s="270"/>
      <c r="F41" s="270"/>
      <c r="G41" s="270"/>
      <c r="H41" s="270"/>
      <c r="I41" s="268">
        <f t="shared" si="8"/>
        <v>-138856.97</v>
      </c>
    </row>
    <row r="42" spans="1:11">
      <c r="A42" s="271" t="s">
        <v>305</v>
      </c>
      <c r="B42" s="271"/>
      <c r="C42" s="271"/>
      <c r="D42" s="270">
        <v>28891.06</v>
      </c>
      <c r="E42" s="270"/>
      <c r="F42" s="270"/>
      <c r="G42" s="270"/>
      <c r="H42" s="270"/>
      <c r="I42" s="268">
        <f t="shared" si="8"/>
        <v>28891.06</v>
      </c>
    </row>
    <row r="43" spans="1:11">
      <c r="A43" s="271" t="s">
        <v>306</v>
      </c>
      <c r="B43" s="271"/>
      <c r="C43" s="271"/>
      <c r="D43" s="270"/>
      <c r="E43" s="270"/>
      <c r="F43" s="270"/>
      <c r="G43" s="270"/>
      <c r="H43" s="270"/>
      <c r="I43" s="268">
        <f t="shared" si="8"/>
        <v>0</v>
      </c>
    </row>
    <row r="44" spans="1:11">
      <c r="A44" s="271" t="s">
        <v>353</v>
      </c>
      <c r="B44" s="271"/>
      <c r="C44" s="271"/>
      <c r="D44" s="270">
        <v>8776</v>
      </c>
      <c r="E44" s="270"/>
      <c r="F44" s="270"/>
      <c r="G44" s="270"/>
      <c r="H44" s="270"/>
      <c r="I44" s="268">
        <f t="shared" si="8"/>
        <v>8776</v>
      </c>
    </row>
    <row r="45" spans="1:11">
      <c r="A45" s="269" t="s">
        <v>594</v>
      </c>
      <c r="B45" s="269"/>
      <c r="C45" s="269"/>
      <c r="D45" s="270"/>
      <c r="E45" s="270"/>
      <c r="F45" s="270"/>
      <c r="G45" s="270"/>
      <c r="H45" s="270"/>
      <c r="I45" s="268">
        <f t="shared" si="8"/>
        <v>0</v>
      </c>
    </row>
    <row r="46" spans="1:11">
      <c r="A46" s="271" t="s">
        <v>307</v>
      </c>
      <c r="B46" s="271"/>
      <c r="C46" s="271"/>
      <c r="D46" s="270">
        <v>10160.51</v>
      </c>
      <c r="E46" s="270"/>
      <c r="F46" s="270"/>
      <c r="G46" s="270"/>
      <c r="H46" s="270"/>
      <c r="I46" s="268">
        <f t="shared" si="8"/>
        <v>10160.51</v>
      </c>
    </row>
    <row r="47" spans="1:11">
      <c r="A47" s="271" t="s">
        <v>308</v>
      </c>
      <c r="B47" s="271"/>
      <c r="C47" s="271"/>
      <c r="D47" s="270">
        <f>110157.61-100</f>
        <v>110057.61</v>
      </c>
      <c r="E47" s="270"/>
      <c r="F47" s="270"/>
      <c r="G47" s="270"/>
      <c r="H47" s="270"/>
      <c r="I47" s="268">
        <f t="shared" si="8"/>
        <v>110057.61</v>
      </c>
    </row>
    <row r="48" spans="1:11" ht="13.5" thickBot="1">
      <c r="A48" s="267" t="s">
        <v>309</v>
      </c>
      <c r="B48" s="267"/>
      <c r="C48" s="267"/>
      <c r="D48" s="257">
        <f t="shared" ref="D48:I48" si="9">SUM(D40:D47)</f>
        <v>71843.820000000007</v>
      </c>
      <c r="E48" s="257">
        <f t="shared" si="9"/>
        <v>259343.46</v>
      </c>
      <c r="F48" s="257">
        <f t="shared" si="9"/>
        <v>46814.04</v>
      </c>
      <c r="G48" s="257">
        <f t="shared" si="9"/>
        <v>0</v>
      </c>
      <c r="H48" s="257">
        <f t="shared" si="9"/>
        <v>0</v>
      </c>
      <c r="I48" s="257">
        <f t="shared" si="9"/>
        <v>378001.31999999995</v>
      </c>
    </row>
    <row r="49" spans="1:9" ht="13.5" thickTop="1">
      <c r="A49" s="267"/>
      <c r="B49" s="267"/>
      <c r="C49" s="267"/>
      <c r="D49" s="266"/>
      <c r="E49" s="266"/>
      <c r="F49" s="266"/>
      <c r="G49" s="266"/>
      <c r="H49" s="266"/>
    </row>
    <row r="50" spans="1:9" ht="13.5" thickBot="1">
      <c r="A50" s="267" t="s">
        <v>310</v>
      </c>
      <c r="B50" s="267"/>
      <c r="C50" s="267"/>
      <c r="D50" s="261">
        <f t="shared" ref="D50:I50" si="10">D37+D48</f>
        <v>1251675.4200000016</v>
      </c>
      <c r="E50" s="261">
        <f t="shared" si="10"/>
        <v>803662.63000000035</v>
      </c>
      <c r="F50" s="261">
        <f t="shared" si="10"/>
        <v>295575.99</v>
      </c>
      <c r="G50" s="261">
        <f t="shared" si="10"/>
        <v>0</v>
      </c>
      <c r="H50" s="261">
        <f t="shared" si="10"/>
        <v>0</v>
      </c>
      <c r="I50" s="261">
        <f t="shared" si="10"/>
        <v>2350914.0400000024</v>
      </c>
    </row>
    <row r="51" spans="1:9">
      <c r="A51" s="267"/>
      <c r="B51" s="267"/>
      <c r="C51" s="267"/>
      <c r="D51" s="270"/>
      <c r="E51" s="270"/>
      <c r="F51" s="270"/>
      <c r="G51" s="270"/>
      <c r="H51" s="270"/>
    </row>
    <row r="52" spans="1:9">
      <c r="A52" s="271" t="s">
        <v>311</v>
      </c>
      <c r="B52" s="271"/>
      <c r="C52" s="271"/>
      <c r="D52" s="270"/>
      <c r="E52" s="270"/>
      <c r="F52" s="270"/>
      <c r="G52" s="270"/>
      <c r="H52" s="270"/>
      <c r="I52" s="268">
        <f t="shared" ref="I52:I53" si="11">SUM(D52:H52)</f>
        <v>0</v>
      </c>
    </row>
    <row r="53" spans="1:9">
      <c r="A53" s="271" t="s">
        <v>312</v>
      </c>
      <c r="B53" s="271"/>
      <c r="C53" s="271"/>
      <c r="D53" s="270"/>
      <c r="E53" s="270"/>
      <c r="F53" s="270"/>
      <c r="G53" s="270"/>
      <c r="H53" s="270"/>
      <c r="I53" s="268">
        <f t="shared" si="11"/>
        <v>0</v>
      </c>
    </row>
    <row r="54" spans="1:9" ht="13.5" thickBot="1">
      <c r="A54" s="267" t="s">
        <v>386</v>
      </c>
      <c r="B54" s="267"/>
      <c r="C54" s="267"/>
      <c r="D54" s="261">
        <f>D50+D52+D53</f>
        <v>1251675.4200000016</v>
      </c>
      <c r="E54" s="261">
        <f t="shared" ref="E54:I54" si="12">E50+E52+E53</f>
        <v>803662.63000000035</v>
      </c>
      <c r="F54" s="261">
        <f t="shared" si="12"/>
        <v>295575.99</v>
      </c>
      <c r="G54" s="261">
        <f t="shared" si="12"/>
        <v>0</v>
      </c>
      <c r="H54" s="261">
        <f t="shared" ref="H54" si="13">H50+H52+H53</f>
        <v>0</v>
      </c>
      <c r="I54" s="261">
        <f t="shared" si="12"/>
        <v>2350914.0400000024</v>
      </c>
    </row>
    <row r="55" spans="1:9">
      <c r="A55" s="267"/>
      <c r="B55" s="267"/>
      <c r="C55" s="267"/>
      <c r="D55" s="266"/>
      <c r="E55" s="266"/>
      <c r="F55" s="266"/>
      <c r="G55" s="266"/>
      <c r="H55" s="266"/>
    </row>
    <row r="56" spans="1:9">
      <c r="A56" s="267" t="s">
        <v>384</v>
      </c>
      <c r="B56" s="267"/>
      <c r="C56" s="267"/>
      <c r="D56" s="266">
        <v>-4407514.13</v>
      </c>
      <c r="E56" s="266">
        <v>7573930.6500000004</v>
      </c>
      <c r="F56" s="266">
        <v>1785656.28</v>
      </c>
      <c r="G56" s="266"/>
      <c r="H56" s="266"/>
      <c r="I56" s="268">
        <f t="shared" ref="I56:I58" si="14">SUM(D56:H56)</f>
        <v>4952072.8000000007</v>
      </c>
    </row>
    <row r="57" spans="1:9">
      <c r="A57" s="267" t="s">
        <v>678</v>
      </c>
      <c r="B57" s="267"/>
      <c r="C57" s="267"/>
      <c r="D57" s="266"/>
      <c r="E57" s="266"/>
      <c r="F57" s="266"/>
      <c r="G57" s="266"/>
      <c r="H57" s="266"/>
      <c r="I57" s="268">
        <f t="shared" si="14"/>
        <v>0</v>
      </c>
    </row>
    <row r="58" spans="1:9">
      <c r="A58" s="258" t="s">
        <v>596</v>
      </c>
      <c r="B58" s="258"/>
      <c r="C58" s="258"/>
      <c r="D58" s="266"/>
      <c r="E58" s="266"/>
      <c r="F58" s="266"/>
      <c r="G58" s="266"/>
      <c r="H58" s="266"/>
      <c r="I58" s="268">
        <f t="shared" si="14"/>
        <v>0</v>
      </c>
    </row>
    <row r="59" spans="1:9">
      <c r="A59" s="267"/>
      <c r="B59" s="267"/>
      <c r="C59" s="267"/>
      <c r="D59" s="266"/>
      <c r="E59" s="266"/>
      <c r="F59" s="266"/>
      <c r="G59" s="266"/>
      <c r="H59" s="266"/>
    </row>
    <row r="60" spans="1:9" ht="13.5" thickBot="1">
      <c r="A60" s="267" t="s">
        <v>385</v>
      </c>
      <c r="B60" s="267"/>
      <c r="C60" s="267"/>
      <c r="D60" s="265">
        <f>D54+D56+D57+D58</f>
        <v>-3155838.7099999981</v>
      </c>
      <c r="E60" s="265">
        <f t="shared" ref="E60:I60" si="15">E54+E56+E57+E58</f>
        <v>8377593.2800000012</v>
      </c>
      <c r="F60" s="265">
        <f t="shared" si="15"/>
        <v>2081232.27</v>
      </c>
      <c r="G60" s="265">
        <f t="shared" si="15"/>
        <v>0</v>
      </c>
      <c r="H60" s="265">
        <f t="shared" ref="H60" si="16">H54+H56+H57+H58</f>
        <v>0</v>
      </c>
      <c r="I60" s="265">
        <f t="shared" si="15"/>
        <v>7302986.8400000036</v>
      </c>
    </row>
    <row r="61" spans="1:9">
      <c r="A61" s="267"/>
      <c r="B61" s="267"/>
      <c r="C61" s="267"/>
    </row>
    <row r="62" spans="1:9">
      <c r="A62" s="274" t="s">
        <v>389</v>
      </c>
      <c r="B62" s="274"/>
      <c r="C62" s="274"/>
      <c r="D62" s="268">
        <f>'NET POSITION'!D106-D60</f>
        <v>0</v>
      </c>
      <c r="E62" s="268">
        <f>'NET POSITION'!E106-E60</f>
        <v>0</v>
      </c>
      <c r="F62" s="268">
        <f>'NET POSITION'!F106-F60</f>
        <v>0</v>
      </c>
      <c r="G62" s="268">
        <f>'NET POSITION'!G106-G60</f>
        <v>0</v>
      </c>
      <c r="H62" s="268">
        <f>'NET POSITION'!H106-H60</f>
        <v>0</v>
      </c>
      <c r="I62" s="268">
        <f>'NET POSITION'!I106-I60</f>
        <v>0</v>
      </c>
    </row>
  </sheetData>
  <mergeCells count="4">
    <mergeCell ref="A1:I1"/>
    <mergeCell ref="A2:I2"/>
    <mergeCell ref="A3:I3"/>
    <mergeCell ref="D4:I4"/>
  </mergeCells>
  <printOptions horizontalCentered="1"/>
  <pageMargins left="0.25" right="0.25" top="0.5" bottom="0.5" header="0.5" footer="0"/>
  <pageSetup scale="90" fitToHeight="2" orientation="landscape" r:id="rId1"/>
  <headerFooter alignWithMargins="0">
    <oddFooter>&amp;CThe accompanying notes are an integral part of the financial statements.</oddFooter>
  </headerFooter>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89"/>
  <sheetViews>
    <sheetView zoomScaleNormal="100" zoomScaleSheetLayoutView="100" workbookViewId="0">
      <selection activeCell="D11" sqref="D11"/>
    </sheetView>
  </sheetViews>
  <sheetFormatPr defaultColWidth="8.85546875" defaultRowHeight="12.75"/>
  <cols>
    <col min="1" max="1" width="44.5703125" style="260" customWidth="1"/>
    <col min="2" max="3" width="0.140625" style="260" customWidth="1"/>
    <col min="4" max="4" width="18.7109375" style="260" customWidth="1"/>
    <col min="5" max="5" width="17.7109375" style="260" customWidth="1"/>
    <col min="6" max="6" width="18" style="260" customWidth="1"/>
    <col min="7" max="7" width="17" style="260" hidden="1" customWidth="1"/>
    <col min="8" max="8" width="14.7109375" style="260" hidden="1" customWidth="1"/>
    <col min="9" max="9" width="18.7109375" style="260" customWidth="1"/>
    <col min="10" max="10" width="8.85546875" style="260"/>
    <col min="11" max="11" width="12" style="260" bestFit="1" customWidth="1"/>
    <col min="12" max="12" width="14.85546875" style="260" customWidth="1"/>
    <col min="13" max="16384" width="8.85546875" style="260"/>
  </cols>
  <sheetData>
    <row r="1" spans="1:12">
      <c r="A1" s="407" t="str">
        <f>+'NET POSITION'!A1:I1</f>
        <v>Educational Service District #171</v>
      </c>
      <c r="B1" s="407"/>
      <c r="C1" s="407"/>
      <c r="D1" s="407"/>
      <c r="E1" s="407"/>
      <c r="F1" s="407"/>
      <c r="G1" s="407"/>
      <c r="H1" s="407"/>
      <c r="I1" s="407"/>
    </row>
    <row r="2" spans="1:12">
      <c r="A2" s="408" t="s">
        <v>15</v>
      </c>
      <c r="B2" s="408"/>
      <c r="C2" s="408"/>
      <c r="D2" s="408"/>
      <c r="E2" s="408"/>
      <c r="F2" s="408"/>
      <c r="G2" s="408"/>
      <c r="H2" s="408"/>
      <c r="I2" s="408"/>
    </row>
    <row r="3" spans="1:12">
      <c r="A3" s="408" t="s">
        <v>840</v>
      </c>
      <c r="B3" s="408"/>
      <c r="C3" s="408"/>
      <c r="D3" s="408"/>
      <c r="E3" s="408"/>
      <c r="F3" s="408"/>
      <c r="G3" s="408"/>
      <c r="H3" s="408"/>
      <c r="I3" s="408"/>
    </row>
    <row r="4" spans="1:12" ht="9" customHeight="1">
      <c r="A4" s="275"/>
      <c r="B4" s="275"/>
      <c r="C4" s="275"/>
      <c r="D4" s="410"/>
      <c r="E4" s="410"/>
      <c r="F4" s="410"/>
      <c r="G4" s="410"/>
      <c r="H4" s="410"/>
      <c r="I4" s="410"/>
    </row>
    <row r="5" spans="1:12" ht="48.75" customHeight="1">
      <c r="D5" s="263" t="s">
        <v>251</v>
      </c>
      <c r="E5" s="277" t="s">
        <v>283</v>
      </c>
      <c r="F5" s="277" t="s">
        <v>282</v>
      </c>
      <c r="G5" s="279" t="s">
        <v>680</v>
      </c>
      <c r="H5" s="278" t="s">
        <v>681</v>
      </c>
      <c r="I5" s="277" t="s">
        <v>387</v>
      </c>
    </row>
    <row r="6" spans="1:12">
      <c r="A6" s="378" t="s">
        <v>313</v>
      </c>
      <c r="B6" s="273"/>
      <c r="C6" s="273"/>
      <c r="D6" s="272"/>
      <c r="E6" s="272"/>
      <c r="F6" s="272"/>
      <c r="G6" s="272"/>
      <c r="H6" s="272"/>
      <c r="I6" s="272"/>
    </row>
    <row r="7" spans="1:12">
      <c r="A7" s="239" t="s">
        <v>319</v>
      </c>
      <c r="B7" s="271"/>
      <c r="C7" s="271"/>
      <c r="D7" s="270">
        <v>13802566.93</v>
      </c>
      <c r="E7" s="270"/>
      <c r="F7" s="270"/>
      <c r="G7" s="270"/>
      <c r="H7" s="270"/>
      <c r="I7" s="268">
        <f t="shared" ref="I7:I18" si="0">SUM(D7:H7)</f>
        <v>13802566.93</v>
      </c>
    </row>
    <row r="8" spans="1:12">
      <c r="A8" s="239" t="s">
        <v>344</v>
      </c>
      <c r="B8" s="271"/>
      <c r="C8" s="271"/>
      <c r="D8" s="270">
        <f>2923111.95+2136536.83</f>
        <v>5059648.78</v>
      </c>
      <c r="E8" s="270"/>
      <c r="F8" s="270"/>
      <c r="G8" s="270"/>
      <c r="H8" s="270"/>
      <c r="I8" s="260">
        <f t="shared" si="0"/>
        <v>5059648.78</v>
      </c>
    </row>
    <row r="9" spans="1:12">
      <c r="A9" s="239" t="s">
        <v>316</v>
      </c>
      <c r="B9" s="271"/>
      <c r="C9" s="271"/>
      <c r="D9" s="270"/>
      <c r="E9" s="270">
        <v>4481878.2</v>
      </c>
      <c r="F9" s="270">
        <v>509803.93</v>
      </c>
      <c r="G9" s="270"/>
      <c r="H9" s="270"/>
      <c r="I9" s="260">
        <f t="shared" si="0"/>
        <v>4991682.13</v>
      </c>
    </row>
    <row r="10" spans="1:12">
      <c r="A10" s="239" t="s">
        <v>317</v>
      </c>
      <c r="B10" s="271"/>
      <c r="C10" s="271"/>
      <c r="D10" s="270">
        <f>-7548035.26-D30+9652.24</f>
        <v>-6473806.3499999996</v>
      </c>
      <c r="E10" s="270"/>
      <c r="F10" s="270"/>
      <c r="G10" s="270"/>
      <c r="H10" s="270"/>
      <c r="I10" s="260">
        <f t="shared" si="0"/>
        <v>-6473806.3499999996</v>
      </c>
    </row>
    <row r="11" spans="1:12">
      <c r="A11" s="239" t="s">
        <v>318</v>
      </c>
      <c r="B11" s="271"/>
      <c r="C11" s="271"/>
      <c r="D11" s="270">
        <f>-6184256.42</f>
        <v>-6184256.4199999999</v>
      </c>
      <c r="E11" s="270"/>
      <c r="F11" s="270"/>
      <c r="G11" s="270"/>
      <c r="H11" s="270"/>
      <c r="I11" s="260">
        <f t="shared" si="0"/>
        <v>-6184256.4199999999</v>
      </c>
    </row>
    <row r="12" spans="1:12">
      <c r="A12" s="239" t="s">
        <v>68</v>
      </c>
      <c r="B12" s="271"/>
      <c r="C12" s="271"/>
      <c r="D12" s="270">
        <v>-5339531.84</v>
      </c>
      <c r="E12" s="270">
        <v>-1735408.21</v>
      </c>
      <c r="F12" s="270">
        <v>-170283.51999999999</v>
      </c>
      <c r="G12" s="270"/>
      <c r="H12" s="270"/>
      <c r="I12" s="260">
        <f t="shared" si="0"/>
        <v>-7245223.5699999994</v>
      </c>
      <c r="L12" s="260">
        <v>9503086.0600000005</v>
      </c>
    </row>
    <row r="13" spans="1:12">
      <c r="A13" s="239" t="s">
        <v>314</v>
      </c>
      <c r="B13" s="271"/>
      <c r="C13" s="271"/>
      <c r="D13" s="270"/>
      <c r="E13" s="270"/>
      <c r="F13" s="270"/>
      <c r="G13" s="270"/>
      <c r="H13" s="270"/>
      <c r="I13" s="260">
        <f t="shared" si="0"/>
        <v>0</v>
      </c>
    </row>
    <row r="14" spans="1:12">
      <c r="A14" s="239" t="s">
        <v>69</v>
      </c>
      <c r="B14" s="271"/>
      <c r="C14" s="271"/>
      <c r="D14" s="270"/>
      <c r="E14" s="270">
        <v>-8788</v>
      </c>
      <c r="F14" s="270"/>
      <c r="G14" s="270"/>
      <c r="H14" s="270"/>
      <c r="I14" s="260">
        <f t="shared" si="0"/>
        <v>-8788</v>
      </c>
    </row>
    <row r="15" spans="1:12">
      <c r="A15" s="239" t="s">
        <v>320</v>
      </c>
      <c r="B15" s="271"/>
      <c r="C15" s="271"/>
      <c r="D15" s="270"/>
      <c r="E15" s="270">
        <v>-1208050.5900000001</v>
      </c>
      <c r="F15" s="270"/>
      <c r="G15" s="270"/>
      <c r="H15" s="270"/>
      <c r="I15" s="260">
        <f t="shared" si="0"/>
        <v>-1208050.5900000001</v>
      </c>
    </row>
    <row r="16" spans="1:12">
      <c r="A16" s="241" t="s">
        <v>597</v>
      </c>
      <c r="B16" s="269"/>
      <c r="C16" s="269"/>
      <c r="D16" s="270"/>
      <c r="E16" s="270">
        <f>-36859.63-181082.11</f>
        <v>-217941.74</v>
      </c>
      <c r="F16" s="270">
        <f>-33827.66-6822.99</f>
        <v>-40650.65</v>
      </c>
      <c r="G16" s="270"/>
      <c r="H16" s="270"/>
      <c r="I16" s="260">
        <f t="shared" si="0"/>
        <v>-258592.38999999998</v>
      </c>
    </row>
    <row r="17" spans="1:9">
      <c r="A17" s="241" t="s">
        <v>598</v>
      </c>
      <c r="B17" s="269"/>
      <c r="C17" s="269"/>
      <c r="D17" s="270"/>
      <c r="E17" s="270">
        <v>-634316.31000000006</v>
      </c>
      <c r="F17" s="270">
        <v>-80781.929999999993</v>
      </c>
      <c r="G17" s="270"/>
      <c r="H17" s="270"/>
      <c r="I17" s="260">
        <f t="shared" si="0"/>
        <v>-715098.24</v>
      </c>
    </row>
    <row r="18" spans="1:9">
      <c r="A18" s="239" t="s">
        <v>315</v>
      </c>
      <c r="B18" s="271"/>
      <c r="C18" s="271"/>
      <c r="D18" s="270"/>
      <c r="E18" s="270"/>
      <c r="F18" s="270"/>
      <c r="G18" s="270"/>
      <c r="H18" s="270"/>
      <c r="I18" s="260">
        <f t="shared" si="0"/>
        <v>0</v>
      </c>
    </row>
    <row r="19" spans="1:9" ht="13.5" thickBot="1">
      <c r="A19" s="239" t="s">
        <v>14</v>
      </c>
      <c r="B19" s="289"/>
      <c r="C19" s="289"/>
      <c r="D19" s="257">
        <f>SUM(D7:D18)</f>
        <v>864621.10000000149</v>
      </c>
      <c r="E19" s="257">
        <f t="shared" ref="E19:H19" si="1">SUM(E7:E18)</f>
        <v>677373.35000000009</v>
      </c>
      <c r="F19" s="257">
        <f t="shared" si="1"/>
        <v>218087.83000000002</v>
      </c>
      <c r="G19" s="257">
        <f t="shared" ref="G19" si="2">SUM(G7:G18)</f>
        <v>0</v>
      </c>
      <c r="H19" s="257">
        <f t="shared" si="1"/>
        <v>0</v>
      </c>
      <c r="I19" s="257">
        <f>SUM(I7:I18)</f>
        <v>1760082.2800000028</v>
      </c>
    </row>
    <row r="20" spans="1:9" ht="6" customHeight="1" thickTop="1">
      <c r="A20" s="239"/>
      <c r="B20" s="267"/>
      <c r="C20" s="267"/>
      <c r="D20" s="258"/>
      <c r="E20" s="258"/>
      <c r="F20" s="258"/>
      <c r="G20" s="258"/>
      <c r="H20" s="258"/>
    </row>
    <row r="21" spans="1:9" ht="25.5">
      <c r="A21" s="373" t="s">
        <v>8</v>
      </c>
      <c r="B21" s="264"/>
      <c r="C21" s="264"/>
      <c r="D21" s="259"/>
      <c r="E21" s="259"/>
      <c r="F21" s="259"/>
      <c r="G21" s="259"/>
      <c r="H21" s="259"/>
      <c r="I21" s="273"/>
    </row>
    <row r="22" spans="1:9">
      <c r="A22" s="239" t="s">
        <v>12</v>
      </c>
      <c r="B22" s="271"/>
      <c r="C22" s="271"/>
      <c r="D22" s="270"/>
      <c r="E22" s="270"/>
      <c r="F22" s="270"/>
      <c r="G22" s="270"/>
      <c r="H22" s="270"/>
      <c r="I22" s="260">
        <f>SUM(D22:H22)</f>
        <v>0</v>
      </c>
    </row>
    <row r="23" spans="1:9">
      <c r="A23" s="239" t="s">
        <v>321</v>
      </c>
      <c r="B23" s="271"/>
      <c r="C23" s="271"/>
      <c r="D23" s="270"/>
      <c r="E23" s="270"/>
      <c r="F23" s="270"/>
      <c r="G23" s="270"/>
      <c r="H23" s="270"/>
      <c r="I23" s="260">
        <f>SUM(D23:H23)</f>
        <v>0</v>
      </c>
    </row>
    <row r="24" spans="1:9">
      <c r="A24" s="239" t="s">
        <v>322</v>
      </c>
      <c r="B24" s="271"/>
      <c r="C24" s="271"/>
      <c r="D24" s="270"/>
      <c r="E24" s="270"/>
      <c r="F24" s="270"/>
      <c r="G24" s="270"/>
      <c r="H24" s="270"/>
      <c r="I24" s="260">
        <f>SUM(D24:H24)</f>
        <v>0</v>
      </c>
    </row>
    <row r="25" spans="1:9">
      <c r="A25" s="239" t="s">
        <v>330</v>
      </c>
      <c r="B25" s="271"/>
      <c r="C25" s="271"/>
      <c r="D25" s="270"/>
      <c r="E25" s="270"/>
      <c r="F25" s="270"/>
      <c r="G25" s="270"/>
      <c r="H25" s="270"/>
      <c r="I25" s="260">
        <f>SUM(D25:H25)</f>
        <v>0</v>
      </c>
    </row>
    <row r="26" spans="1:9">
      <c r="A26" s="239" t="s">
        <v>560</v>
      </c>
      <c r="B26" s="271"/>
      <c r="C26" s="271"/>
      <c r="D26" s="270"/>
      <c r="E26" s="270"/>
      <c r="F26" s="270"/>
      <c r="G26" s="270"/>
      <c r="H26" s="270"/>
      <c r="I26" s="260">
        <f>SUM(D26:H26)</f>
        <v>0</v>
      </c>
    </row>
    <row r="27" spans="1:9" ht="27" customHeight="1" thickBot="1">
      <c r="A27" s="239" t="s">
        <v>323</v>
      </c>
      <c r="B27" s="289"/>
      <c r="C27" s="289"/>
      <c r="D27" s="257">
        <f>SUM(D22:D26)</f>
        <v>0</v>
      </c>
      <c r="E27" s="257">
        <f t="shared" ref="E27:I27" si="3">SUM(E22:E26)</f>
        <v>0</v>
      </c>
      <c r="F27" s="257">
        <f t="shared" si="3"/>
        <v>0</v>
      </c>
      <c r="G27" s="257">
        <f t="shared" ref="G27" si="4">SUM(G22:G26)</f>
        <v>0</v>
      </c>
      <c r="H27" s="257">
        <f t="shared" si="3"/>
        <v>0</v>
      </c>
      <c r="I27" s="257">
        <f t="shared" si="3"/>
        <v>0</v>
      </c>
    </row>
    <row r="28" spans="1:9" ht="6" customHeight="1" thickTop="1">
      <c r="A28" s="239"/>
      <c r="B28" s="262"/>
      <c r="C28" s="262"/>
      <c r="D28" s="270"/>
      <c r="E28" s="270"/>
      <c r="F28" s="270"/>
      <c r="G28" s="270"/>
      <c r="H28" s="270"/>
    </row>
    <row r="29" spans="1:9" ht="26.25" customHeight="1">
      <c r="A29" s="373" t="s">
        <v>3</v>
      </c>
      <c r="B29" s="264"/>
      <c r="C29" s="264"/>
      <c r="D29" s="259"/>
      <c r="E29" s="259"/>
      <c r="F29" s="259"/>
      <c r="G29" s="259"/>
      <c r="H29" s="259"/>
      <c r="I29" s="273"/>
    </row>
    <row r="30" spans="1:9">
      <c r="A30" s="239" t="s">
        <v>324</v>
      </c>
      <c r="B30" s="271"/>
      <c r="C30" s="271"/>
      <c r="D30" s="270">
        <f>-995214.76-69361.91</f>
        <v>-1064576.67</v>
      </c>
      <c r="E30" s="270"/>
      <c r="F30" s="270"/>
      <c r="G30" s="270"/>
      <c r="H30" s="270"/>
      <c r="I30" s="260">
        <f>SUM(D30:H30)</f>
        <v>-1064576.67</v>
      </c>
    </row>
    <row r="31" spans="1:9">
      <c r="A31" s="239" t="s">
        <v>325</v>
      </c>
      <c r="B31" s="271"/>
      <c r="C31" s="271"/>
      <c r="D31" s="270">
        <v>833500</v>
      </c>
      <c r="E31" s="270"/>
      <c r="F31" s="270"/>
      <c r="G31" s="270"/>
      <c r="H31" s="270"/>
      <c r="I31" s="260">
        <f>SUM(D31:H31)</f>
        <v>833500</v>
      </c>
    </row>
    <row r="32" spans="1:9">
      <c r="A32" s="239" t="s">
        <v>331</v>
      </c>
      <c r="B32" s="271"/>
      <c r="C32" s="271"/>
      <c r="D32" s="270">
        <v>-330497.71000000002</v>
      </c>
      <c r="E32" s="270"/>
      <c r="F32" s="270"/>
      <c r="G32" s="270"/>
      <c r="H32" s="270"/>
      <c r="I32" s="260">
        <f>SUM(D32:H32)</f>
        <v>-330497.71000000002</v>
      </c>
    </row>
    <row r="33" spans="1:13">
      <c r="A33" s="239" t="s">
        <v>326</v>
      </c>
      <c r="B33" s="271"/>
      <c r="C33" s="271"/>
      <c r="D33" s="270"/>
      <c r="E33" s="270"/>
      <c r="F33" s="270"/>
      <c r="G33" s="270"/>
      <c r="H33" s="270"/>
      <c r="I33" s="260">
        <f>SUM(D33:H33)</f>
        <v>0</v>
      </c>
    </row>
    <row r="34" spans="1:13">
      <c r="A34" s="241" t="s">
        <v>305</v>
      </c>
      <c r="B34" s="269"/>
      <c r="C34" s="269"/>
      <c r="D34" s="270">
        <v>28891.06</v>
      </c>
      <c r="E34" s="270"/>
      <c r="F34" s="270"/>
      <c r="G34" s="270"/>
      <c r="H34" s="270"/>
    </row>
    <row r="35" spans="1:13">
      <c r="A35" s="239" t="s">
        <v>315</v>
      </c>
      <c r="B35" s="271"/>
      <c r="C35" s="271"/>
      <c r="D35" s="270"/>
      <c r="E35" s="270"/>
      <c r="F35" s="270"/>
      <c r="G35" s="270"/>
      <c r="H35" s="270"/>
      <c r="I35" s="260">
        <f>SUM(D35:H35)</f>
        <v>0</v>
      </c>
    </row>
    <row r="36" spans="1:13" ht="30" customHeight="1" thickBot="1">
      <c r="A36" s="239" t="s">
        <v>327</v>
      </c>
      <c r="B36" s="289"/>
      <c r="C36" s="289"/>
      <c r="D36" s="257">
        <f t="shared" ref="D36:I36" si="5">SUM(D30:D35)</f>
        <v>-532683.31999999983</v>
      </c>
      <c r="E36" s="257">
        <f t="shared" si="5"/>
        <v>0</v>
      </c>
      <c r="F36" s="257">
        <f t="shared" si="5"/>
        <v>0</v>
      </c>
      <c r="G36" s="257">
        <f t="shared" si="5"/>
        <v>0</v>
      </c>
      <c r="H36" s="257">
        <f t="shared" si="5"/>
        <v>0</v>
      </c>
      <c r="I36" s="257">
        <f t="shared" si="5"/>
        <v>-561574.37999999989</v>
      </c>
      <c r="L36" s="374" t="s">
        <v>811</v>
      </c>
    </row>
    <row r="37" spans="1:13" ht="5.25" customHeight="1" thickTop="1">
      <c r="A37" s="239"/>
      <c r="B37" s="267"/>
      <c r="C37" s="267"/>
      <c r="D37" s="266"/>
      <c r="E37" s="266"/>
      <c r="F37" s="266"/>
      <c r="G37" s="266"/>
      <c r="H37" s="266"/>
    </row>
    <row r="38" spans="1:13" ht="24" customHeight="1">
      <c r="A38" s="373" t="s">
        <v>9</v>
      </c>
      <c r="B38" s="264"/>
      <c r="C38" s="264"/>
      <c r="D38" s="284"/>
      <c r="E38" s="284"/>
      <c r="F38" s="284"/>
      <c r="G38" s="284"/>
      <c r="H38" s="284"/>
      <c r="I38" s="273"/>
      <c r="L38" s="383" t="s">
        <v>305</v>
      </c>
      <c r="M38" s="249" t="s">
        <v>796</v>
      </c>
    </row>
    <row r="39" spans="1:13">
      <c r="A39" s="239" t="s">
        <v>559</v>
      </c>
      <c r="B39" s="271"/>
      <c r="C39" s="271"/>
      <c r="D39" s="270"/>
      <c r="E39" s="270"/>
      <c r="F39" s="270"/>
      <c r="G39" s="270"/>
      <c r="H39" s="270"/>
      <c r="I39" s="260">
        <f>SUM(D39:H39)</f>
        <v>0</v>
      </c>
    </row>
    <row r="40" spans="1:13">
      <c r="A40" s="241" t="s">
        <v>329</v>
      </c>
      <c r="B40" s="269"/>
      <c r="C40" s="269"/>
      <c r="D40" s="270"/>
      <c r="E40" s="270"/>
      <c r="F40" s="270"/>
      <c r="G40" s="270"/>
      <c r="H40" s="270"/>
      <c r="I40" s="260">
        <f>SUM(D40:H40)</f>
        <v>0</v>
      </c>
    </row>
    <row r="41" spans="1:13">
      <c r="A41" s="241" t="s">
        <v>328</v>
      </c>
      <c r="B41" s="269"/>
      <c r="C41" s="269"/>
      <c r="D41" s="270">
        <f>49766.21+3049.4</f>
        <v>52815.61</v>
      </c>
      <c r="E41" s="270">
        <v>259343.46</v>
      </c>
      <c r="F41" s="270">
        <v>46814.04</v>
      </c>
      <c r="G41" s="270"/>
      <c r="H41" s="270"/>
      <c r="I41" s="260">
        <f>SUM(D41:H41)</f>
        <v>358973.11</v>
      </c>
    </row>
    <row r="42" spans="1:13" ht="13.5" thickBot="1">
      <c r="A42" s="241" t="s">
        <v>332</v>
      </c>
      <c r="B42" s="288"/>
      <c r="C42" s="288"/>
      <c r="D42" s="283">
        <f t="shared" ref="D42:I42" si="6">SUM(D39:D41)</f>
        <v>52815.61</v>
      </c>
      <c r="E42" s="283">
        <f t="shared" si="6"/>
        <v>259343.46</v>
      </c>
      <c r="F42" s="283">
        <f t="shared" si="6"/>
        <v>46814.04</v>
      </c>
      <c r="G42" s="283">
        <f t="shared" si="6"/>
        <v>0</v>
      </c>
      <c r="H42" s="283">
        <f t="shared" si="6"/>
        <v>0</v>
      </c>
      <c r="I42" s="283">
        <f t="shared" si="6"/>
        <v>358973.11</v>
      </c>
    </row>
    <row r="43" spans="1:13" ht="3.75" customHeight="1" thickTop="1">
      <c r="A43" s="241"/>
      <c r="B43" s="258"/>
      <c r="C43" s="258"/>
      <c r="D43" s="266"/>
      <c r="E43" s="266"/>
      <c r="F43" s="266"/>
      <c r="G43" s="266"/>
      <c r="H43" s="266"/>
    </row>
    <row r="44" spans="1:13" ht="21.75" customHeight="1">
      <c r="A44" s="241" t="s">
        <v>148</v>
      </c>
      <c r="B44" s="286"/>
      <c r="C44" s="286"/>
      <c r="D44" s="266">
        <f t="shared" ref="D44:I44" si="7">D19+D27+D36+D42</f>
        <v>384753.39000000164</v>
      </c>
      <c r="E44" s="266">
        <f t="shared" si="7"/>
        <v>936716.81</v>
      </c>
      <c r="F44" s="266">
        <f t="shared" si="7"/>
        <v>264901.87</v>
      </c>
      <c r="G44" s="266">
        <f t="shared" si="7"/>
        <v>0</v>
      </c>
      <c r="H44" s="266">
        <f t="shared" si="7"/>
        <v>0</v>
      </c>
      <c r="I44" s="266">
        <f t="shared" si="7"/>
        <v>1557481.010000003</v>
      </c>
    </row>
    <row r="45" spans="1:13" ht="6" customHeight="1">
      <c r="A45" s="241"/>
      <c r="B45" s="258"/>
      <c r="C45" s="258"/>
      <c r="D45" s="266"/>
      <c r="E45" s="266"/>
      <c r="F45" s="266"/>
      <c r="G45" s="266"/>
      <c r="H45" s="266"/>
    </row>
    <row r="46" spans="1:13">
      <c r="A46" s="241" t="s">
        <v>333</v>
      </c>
      <c r="B46" s="258"/>
      <c r="C46" s="258"/>
      <c r="D46" s="266">
        <v>1749081.48</v>
      </c>
      <c r="E46" s="266">
        <v>10662276.619999999</v>
      </c>
      <c r="F46" s="266">
        <v>1868009.34</v>
      </c>
      <c r="G46" s="266"/>
      <c r="H46" s="266"/>
      <c r="I46" s="260">
        <f>SUM(D46:H46)</f>
        <v>14279367.439999999</v>
      </c>
    </row>
    <row r="47" spans="1:13">
      <c r="A47" s="241" t="s">
        <v>596</v>
      </c>
      <c r="B47" s="258"/>
      <c r="C47" s="258"/>
      <c r="D47" s="266"/>
      <c r="E47" s="266"/>
      <c r="F47" s="266"/>
      <c r="G47" s="266"/>
      <c r="H47" s="266"/>
      <c r="I47" s="260">
        <f>SUM(D47:H47)</f>
        <v>0</v>
      </c>
    </row>
    <row r="48" spans="1:13" ht="13.5" thickBot="1">
      <c r="A48" s="241" t="s">
        <v>334</v>
      </c>
      <c r="B48" s="258"/>
      <c r="C48" s="258"/>
      <c r="D48" s="265">
        <f>D44+D46+D47</f>
        <v>2133834.8700000015</v>
      </c>
      <c r="E48" s="265">
        <f t="shared" ref="E48:I48" si="8">E44+E46+E47</f>
        <v>11598993.43</v>
      </c>
      <c r="F48" s="265">
        <f t="shared" si="8"/>
        <v>2132911.21</v>
      </c>
      <c r="G48" s="265">
        <f t="shared" ref="G48" si="9">G44+G46+G47</f>
        <v>0</v>
      </c>
      <c r="H48" s="265">
        <f t="shared" si="8"/>
        <v>0</v>
      </c>
      <c r="I48" s="265">
        <f t="shared" si="8"/>
        <v>15836848.450000003</v>
      </c>
    </row>
    <row r="49" spans="1:11" ht="3.75" customHeight="1">
      <c r="A49" s="241"/>
      <c r="B49" s="258"/>
      <c r="C49" s="258"/>
    </row>
    <row r="50" spans="1:11">
      <c r="A50" s="377" t="s">
        <v>389</v>
      </c>
      <c r="B50" s="281"/>
      <c r="C50" s="281"/>
      <c r="D50" s="268">
        <f>('NET POSITION'!D8+'NET POSITION'!D10)-D48</f>
        <v>0</v>
      </c>
      <c r="E50" s="268">
        <f>('NET POSITION'!E8+'NET POSITION'!E10)-E48</f>
        <v>0</v>
      </c>
      <c r="F50" s="268">
        <f>('NET POSITION'!F8+'NET POSITION'!F10)-F48</f>
        <v>0</v>
      </c>
      <c r="G50" s="268">
        <f>('NET POSITION'!G8+'NET POSITION'!G10)-G48</f>
        <v>0</v>
      </c>
      <c r="H50" s="268">
        <f>('NET POSITION'!H8+'NET POSITION'!H10)-H48</f>
        <v>0</v>
      </c>
      <c r="I50" s="268">
        <f>('NET POSITION'!I8+'NET POSITION'!I10)-I48</f>
        <v>28891.059999996796</v>
      </c>
      <c r="K50" s="260" t="s">
        <v>682</v>
      </c>
    </row>
    <row r="51" spans="1:11" ht="6" customHeight="1" thickBot="1">
      <c r="A51" s="379"/>
      <c r="B51" s="380"/>
      <c r="C51" s="380"/>
      <c r="D51" s="381"/>
      <c r="E51" s="381"/>
      <c r="F51" s="381"/>
      <c r="G51" s="381"/>
      <c r="H51" s="381"/>
      <c r="I51" s="381"/>
    </row>
    <row r="52" spans="1:11" ht="36" customHeight="1">
      <c r="A52" s="241" t="s">
        <v>335</v>
      </c>
      <c r="B52" s="258"/>
      <c r="C52" s="258"/>
      <c r="D52" s="259"/>
      <c r="E52" s="259"/>
      <c r="F52" s="259"/>
      <c r="G52" s="259"/>
      <c r="H52" s="259"/>
      <c r="I52" s="273"/>
    </row>
    <row r="53" spans="1:11" ht="6" customHeight="1">
      <c r="A53" s="241"/>
      <c r="B53" s="258"/>
      <c r="C53" s="258"/>
      <c r="D53" s="266"/>
      <c r="E53" s="266"/>
      <c r="F53" s="266"/>
      <c r="G53" s="266"/>
      <c r="H53" s="266"/>
    </row>
    <row r="54" spans="1:11" ht="22.5" customHeight="1">
      <c r="A54" s="241" t="s">
        <v>336</v>
      </c>
      <c r="B54" s="258"/>
      <c r="C54" s="258"/>
      <c r="D54" s="266">
        <f>'REVENUE EXPENSES'!D37</f>
        <v>1179831.6000000015</v>
      </c>
      <c r="E54" s="266">
        <f>'REVENUE EXPENSES'!E37</f>
        <v>544319.17000000039</v>
      </c>
      <c r="F54" s="266">
        <f>'REVENUE EXPENSES'!F37</f>
        <v>248761.95</v>
      </c>
      <c r="G54" s="266">
        <f>'REVENUE EXPENSES'!G37</f>
        <v>0</v>
      </c>
      <c r="H54" s="266">
        <f>'REVENUE EXPENSES'!H37</f>
        <v>0</v>
      </c>
      <c r="I54" s="266">
        <f>'REVENUE EXPENSES'!I37</f>
        <v>1972912.7200000025</v>
      </c>
    </row>
    <row r="55" spans="1:11" ht="25.5">
      <c r="A55" s="241" t="s">
        <v>337</v>
      </c>
      <c r="B55" s="285"/>
      <c r="C55" s="285"/>
      <c r="D55" s="266"/>
      <c r="E55" s="266"/>
      <c r="F55" s="266"/>
      <c r="G55" s="266"/>
      <c r="H55" s="266"/>
    </row>
    <row r="56" spans="1:11">
      <c r="A56" s="241" t="s">
        <v>338</v>
      </c>
      <c r="B56" s="269"/>
      <c r="C56" s="269"/>
      <c r="D56" s="270">
        <f>'Expenditure Matrix'!L34</f>
        <v>131180</v>
      </c>
      <c r="E56" s="270"/>
      <c r="F56" s="270"/>
      <c r="G56" s="270"/>
      <c r="H56" s="270"/>
      <c r="I56" s="260">
        <f t="shared" ref="I56:I71" si="10">SUM(D56:H56)</f>
        <v>131180</v>
      </c>
    </row>
    <row r="57" spans="1:11">
      <c r="A57" s="241" t="s">
        <v>339</v>
      </c>
      <c r="B57" s="269"/>
      <c r="C57" s="269"/>
      <c r="D57" s="270"/>
      <c r="E57" s="270"/>
      <c r="F57" s="270"/>
      <c r="G57" s="270"/>
      <c r="H57" s="270"/>
      <c r="I57" s="260">
        <f t="shared" si="10"/>
        <v>0</v>
      </c>
    </row>
    <row r="58" spans="1:11">
      <c r="A58" s="241" t="s">
        <v>340</v>
      </c>
      <c r="B58" s="287"/>
      <c r="C58" s="287"/>
      <c r="D58" s="270">
        <v>47205.37</v>
      </c>
      <c r="E58" s="270">
        <v>23044.1</v>
      </c>
      <c r="F58" s="270">
        <v>-145.99</v>
      </c>
      <c r="G58" s="270"/>
      <c r="H58" s="270"/>
      <c r="I58" s="260">
        <f t="shared" si="10"/>
        <v>70103.48</v>
      </c>
    </row>
    <row r="59" spans="1:11">
      <c r="A59" s="241" t="s">
        <v>259</v>
      </c>
      <c r="B59" s="287"/>
      <c r="C59" s="287"/>
      <c r="D59" s="270">
        <v>-385419.57</v>
      </c>
      <c r="E59" s="270">
        <v>112094.5</v>
      </c>
      <c r="F59" s="270"/>
      <c r="G59" s="270"/>
      <c r="H59" s="270"/>
      <c r="I59" s="260">
        <f t="shared" si="10"/>
        <v>-273325.07</v>
      </c>
    </row>
    <row r="60" spans="1:11">
      <c r="A60" s="241" t="s">
        <v>341</v>
      </c>
      <c r="B60" s="287"/>
      <c r="C60" s="287"/>
      <c r="D60" s="290"/>
      <c r="E60" s="270"/>
      <c r="F60" s="270"/>
      <c r="G60" s="270"/>
      <c r="H60" s="270"/>
      <c r="I60" s="260">
        <f t="shared" si="10"/>
        <v>0</v>
      </c>
    </row>
    <row r="61" spans="1:11">
      <c r="A61" s="241" t="s">
        <v>342</v>
      </c>
      <c r="B61" s="287"/>
      <c r="C61" s="287"/>
      <c r="D61" s="270">
        <v>294001.67</v>
      </c>
      <c r="E61" s="270">
        <v>-1801.42</v>
      </c>
      <c r="F61" s="270">
        <v>1108.75</v>
      </c>
      <c r="G61" s="270"/>
      <c r="H61" s="270"/>
      <c r="I61" s="260">
        <f t="shared" si="10"/>
        <v>293309</v>
      </c>
    </row>
    <row r="62" spans="1:11">
      <c r="A62" s="241" t="s">
        <v>343</v>
      </c>
      <c r="B62" s="287"/>
      <c r="C62" s="287"/>
      <c r="D62" s="270">
        <v>-43514</v>
      </c>
      <c r="E62" s="270"/>
      <c r="F62" s="270"/>
      <c r="G62" s="270"/>
      <c r="H62" s="270"/>
      <c r="I62" s="260">
        <f t="shared" si="10"/>
        <v>-43514</v>
      </c>
    </row>
    <row r="63" spans="1:11">
      <c r="A63" s="241" t="s">
        <v>228</v>
      </c>
      <c r="B63" s="287"/>
      <c r="C63" s="287"/>
      <c r="D63" s="270">
        <v>-54714.97</v>
      </c>
      <c r="E63" s="270"/>
      <c r="F63" s="270"/>
      <c r="G63" s="270"/>
      <c r="H63" s="270"/>
      <c r="I63" s="260">
        <f t="shared" si="10"/>
        <v>-54714.97</v>
      </c>
    </row>
    <row r="64" spans="1:11">
      <c r="A64" s="376" t="s">
        <v>730</v>
      </c>
      <c r="B64" s="287"/>
      <c r="C64" s="287"/>
      <c r="D64" s="270"/>
      <c r="E64" s="270"/>
      <c r="F64" s="270"/>
      <c r="G64" s="270"/>
      <c r="H64" s="270"/>
      <c r="I64" s="260">
        <f t="shared" si="10"/>
        <v>0</v>
      </c>
    </row>
    <row r="65" spans="1:9">
      <c r="A65" s="376" t="s">
        <v>683</v>
      </c>
      <c r="B65" s="269"/>
      <c r="C65" s="269"/>
      <c r="D65" s="270">
        <v>-371066</v>
      </c>
      <c r="E65" s="270"/>
      <c r="F65" s="270"/>
      <c r="G65" s="270"/>
      <c r="H65" s="270"/>
      <c r="I65" s="260">
        <f t="shared" si="10"/>
        <v>-371066</v>
      </c>
    </row>
    <row r="66" spans="1:9">
      <c r="A66" s="376" t="s">
        <v>684</v>
      </c>
      <c r="B66" s="269"/>
      <c r="C66" s="269"/>
      <c r="D66" s="270">
        <v>183562</v>
      </c>
      <c r="E66" s="270"/>
      <c r="F66" s="270"/>
      <c r="G66" s="270"/>
      <c r="H66" s="270"/>
      <c r="I66" s="260">
        <f t="shared" si="10"/>
        <v>183562</v>
      </c>
    </row>
    <row r="67" spans="1:9">
      <c r="A67" s="376" t="s">
        <v>685</v>
      </c>
      <c r="B67" s="269"/>
      <c r="C67" s="269"/>
      <c r="D67" s="270">
        <v>-401473</v>
      </c>
      <c r="E67" s="270"/>
      <c r="F67" s="270"/>
      <c r="G67" s="270"/>
      <c r="H67" s="270"/>
      <c r="I67" s="260">
        <f t="shared" si="10"/>
        <v>-401473</v>
      </c>
    </row>
    <row r="68" spans="1:9">
      <c r="A68" s="376" t="s">
        <v>729</v>
      </c>
      <c r="B68" s="269"/>
      <c r="C68" s="269"/>
      <c r="D68" s="270"/>
      <c r="E68" s="270"/>
      <c r="F68" s="270"/>
      <c r="G68" s="270"/>
      <c r="H68" s="270"/>
      <c r="I68" s="260">
        <f t="shared" si="10"/>
        <v>0</v>
      </c>
    </row>
    <row r="69" spans="1:9">
      <c r="A69" s="376" t="s">
        <v>683</v>
      </c>
      <c r="B69" s="269"/>
      <c r="C69" s="269"/>
      <c r="D69" s="270">
        <v>-834793</v>
      </c>
      <c r="E69" s="270"/>
      <c r="F69" s="270"/>
      <c r="G69" s="270"/>
      <c r="H69" s="270"/>
      <c r="I69" s="260">
        <f t="shared" si="10"/>
        <v>-834793</v>
      </c>
    </row>
    <row r="70" spans="1:9">
      <c r="A70" s="376" t="s">
        <v>684</v>
      </c>
      <c r="B70" s="269"/>
      <c r="C70" s="269"/>
      <c r="D70" s="270">
        <v>-26997</v>
      </c>
      <c r="E70" s="270"/>
      <c r="F70" s="270"/>
      <c r="G70" s="270"/>
      <c r="H70" s="270"/>
      <c r="I70" s="260">
        <f t="shared" si="10"/>
        <v>-26997</v>
      </c>
    </row>
    <row r="71" spans="1:9">
      <c r="A71" s="376" t="s">
        <v>731</v>
      </c>
      <c r="B71" s="269"/>
      <c r="C71" s="269"/>
      <c r="D71" s="270">
        <v>1146818</v>
      </c>
      <c r="E71" s="270"/>
      <c r="F71" s="270"/>
      <c r="G71" s="270"/>
      <c r="H71" s="270"/>
      <c r="I71" s="260">
        <f t="shared" si="10"/>
        <v>1146818</v>
      </c>
    </row>
    <row r="72" spans="1:9">
      <c r="A72" s="241" t="s">
        <v>732</v>
      </c>
      <c r="B72" s="269"/>
      <c r="C72" s="269"/>
      <c r="D72" s="270"/>
      <c r="E72" s="270"/>
      <c r="F72" s="270"/>
      <c r="G72" s="270"/>
      <c r="H72" s="270"/>
      <c r="I72" s="260">
        <f>SUM(D72:H72)</f>
        <v>0</v>
      </c>
    </row>
    <row r="73" spans="1:9">
      <c r="A73" s="241" t="s">
        <v>653</v>
      </c>
      <c r="B73" s="287"/>
      <c r="C73" s="287"/>
      <c r="D73" s="270"/>
      <c r="E73" s="270">
        <v>-153607</v>
      </c>
      <c r="F73" s="270">
        <v>-31636.880000000001</v>
      </c>
      <c r="G73" s="270"/>
      <c r="H73" s="270"/>
      <c r="I73" s="260">
        <f t="shared" ref="I73" si="11">SUM(D73:H73)</f>
        <v>-185243.88</v>
      </c>
    </row>
    <row r="74" spans="1:9">
      <c r="A74" s="241" t="s">
        <v>81</v>
      </c>
      <c r="B74" s="287"/>
      <c r="C74" s="287"/>
      <c r="D74" s="270"/>
      <c r="E74" s="270">
        <v>127769</v>
      </c>
      <c r="F74" s="270"/>
      <c r="G74" s="270"/>
      <c r="H74" s="270"/>
      <c r="I74" s="260">
        <f t="shared" ref="I74:I81" si="12">SUM(D74:H74)</f>
        <v>127769</v>
      </c>
    </row>
    <row r="75" spans="1:9">
      <c r="A75" s="241" t="s">
        <v>76</v>
      </c>
      <c r="B75" s="287"/>
      <c r="C75" s="287"/>
      <c r="D75" s="270"/>
      <c r="E75" s="270">
        <v>59451</v>
      </c>
      <c r="F75" s="270"/>
      <c r="G75" s="270"/>
      <c r="H75" s="270"/>
      <c r="I75" s="260">
        <f t="shared" si="12"/>
        <v>59451</v>
      </c>
    </row>
    <row r="76" spans="1:9">
      <c r="A76" s="241" t="s">
        <v>654</v>
      </c>
      <c r="B76" s="287"/>
      <c r="C76" s="287"/>
      <c r="D76" s="270"/>
      <c r="E76" s="270">
        <v>-32921</v>
      </c>
      <c r="F76" s="270"/>
      <c r="G76" s="270"/>
      <c r="H76" s="270"/>
      <c r="I76" s="260">
        <f t="shared" si="12"/>
        <v>-32921</v>
      </c>
    </row>
    <row r="77" spans="1:9">
      <c r="A77" s="241" t="s">
        <v>564</v>
      </c>
      <c r="B77" s="287"/>
      <c r="C77" s="287"/>
      <c r="D77" s="270"/>
      <c r="E77" s="270">
        <v>-975</v>
      </c>
      <c r="F77" s="270"/>
      <c r="G77" s="270"/>
      <c r="H77" s="270"/>
      <c r="I77" s="260">
        <f t="shared" si="12"/>
        <v>-975</v>
      </c>
    </row>
    <row r="78" spans="1:9">
      <c r="A78" s="241" t="s">
        <v>345</v>
      </c>
      <c r="B78" s="287"/>
      <c r="C78" s="287"/>
      <c r="D78" s="270"/>
      <c r="E78" s="270"/>
      <c r="F78" s="270"/>
      <c r="G78" s="270"/>
      <c r="H78" s="270"/>
      <c r="I78" s="260">
        <f t="shared" si="12"/>
        <v>0</v>
      </c>
    </row>
    <row r="79" spans="1:9">
      <c r="A79" s="241" t="s">
        <v>346</v>
      </c>
      <c r="B79" s="287"/>
      <c r="C79" s="287"/>
      <c r="D79" s="270"/>
      <c r="E79" s="270"/>
      <c r="F79" s="270"/>
      <c r="G79" s="270"/>
      <c r="H79" s="270"/>
      <c r="I79" s="260">
        <f t="shared" si="12"/>
        <v>0</v>
      </c>
    </row>
    <row r="80" spans="1:9">
      <c r="A80" s="241" t="s">
        <v>347</v>
      </c>
      <c r="B80" s="287"/>
      <c r="C80" s="287"/>
      <c r="D80" s="270"/>
      <c r="E80" s="270"/>
      <c r="F80" s="270"/>
      <c r="G80" s="270"/>
      <c r="H80" s="270"/>
      <c r="I80" s="260">
        <f t="shared" si="12"/>
        <v>0</v>
      </c>
    </row>
    <row r="81" spans="1:9">
      <c r="A81" s="241" t="s">
        <v>277</v>
      </c>
      <c r="B81" s="287"/>
      <c r="C81" s="287"/>
      <c r="D81" s="270"/>
      <c r="E81" s="270"/>
      <c r="F81" s="270"/>
      <c r="G81" s="270"/>
      <c r="H81" s="270"/>
      <c r="I81" s="260">
        <f t="shared" si="12"/>
        <v>0</v>
      </c>
    </row>
    <row r="82" spans="1:9" ht="13.5" thickBot="1">
      <c r="A82" s="241" t="s">
        <v>14</v>
      </c>
      <c r="B82" s="288"/>
      <c r="C82" s="288"/>
      <c r="D82" s="257">
        <f>SUM(D54:D81)</f>
        <v>864621.10000000149</v>
      </c>
      <c r="E82" s="257">
        <f t="shared" ref="E82:I82" si="13">SUM(E54:E81)</f>
        <v>677373.35000000033</v>
      </c>
      <c r="F82" s="257">
        <f t="shared" si="13"/>
        <v>218087.83000000002</v>
      </c>
      <c r="G82" s="257">
        <f t="shared" si="13"/>
        <v>0</v>
      </c>
      <c r="H82" s="257">
        <f t="shared" si="13"/>
        <v>0</v>
      </c>
      <c r="I82" s="257">
        <f t="shared" si="13"/>
        <v>1760082.2800000026</v>
      </c>
    </row>
    <row r="83" spans="1:9" ht="6" customHeight="1" thickTop="1">
      <c r="A83" s="241"/>
      <c r="B83" s="287"/>
      <c r="C83" s="287"/>
      <c r="D83" s="270"/>
      <c r="E83" s="270"/>
      <c r="F83" s="270"/>
      <c r="G83" s="270"/>
      <c r="H83" s="270"/>
    </row>
    <row r="84" spans="1:9" ht="25.5">
      <c r="A84" s="241" t="s">
        <v>358</v>
      </c>
      <c r="B84" s="258"/>
      <c r="C84" s="258"/>
      <c r="D84" s="259"/>
      <c r="E84" s="259"/>
      <c r="F84" s="259"/>
      <c r="G84" s="259"/>
      <c r="H84" s="259"/>
      <c r="I84" s="273"/>
    </row>
    <row r="85" spans="1:9" s="268" customFormat="1" ht="6" customHeight="1">
      <c r="A85" s="241"/>
      <c r="B85" s="258"/>
      <c r="C85" s="258"/>
      <c r="D85" s="266"/>
      <c r="E85" s="266"/>
      <c r="F85" s="266"/>
      <c r="G85" s="266"/>
      <c r="H85" s="266"/>
    </row>
    <row r="86" spans="1:9" ht="13.5" thickBot="1">
      <c r="A86" s="239" t="s">
        <v>844</v>
      </c>
      <c r="B86" s="262"/>
      <c r="C86" s="262"/>
      <c r="D86" s="283">
        <v>8776</v>
      </c>
      <c r="E86" s="283"/>
      <c r="F86" s="283"/>
      <c r="G86" s="283"/>
      <c r="H86" s="283"/>
      <c r="I86" s="282">
        <f>SUM(D86:H86)</f>
        <v>8776</v>
      </c>
    </row>
    <row r="87" spans="1:9" ht="13.5" thickTop="1">
      <c r="A87" s="367"/>
    </row>
    <row r="88" spans="1:9">
      <c r="A88" s="367"/>
    </row>
    <row r="89" spans="1:9">
      <c r="A89" s="367" t="s">
        <v>389</v>
      </c>
      <c r="B89" s="274"/>
      <c r="C89" s="274"/>
      <c r="D89" s="260">
        <f>D19-D82</f>
        <v>0</v>
      </c>
      <c r="E89" s="260">
        <f t="shared" ref="E89:I89" si="14">E19-E82</f>
        <v>0</v>
      </c>
      <c r="F89" s="260">
        <f t="shared" si="14"/>
        <v>0</v>
      </c>
      <c r="G89" s="260">
        <f t="shared" si="14"/>
        <v>0</v>
      </c>
      <c r="H89" s="260">
        <f t="shared" si="14"/>
        <v>0</v>
      </c>
      <c r="I89" s="260">
        <f t="shared" si="14"/>
        <v>0</v>
      </c>
    </row>
  </sheetData>
  <sheetProtection insertColumns="0" deleteColumns="0"/>
  <mergeCells count="4">
    <mergeCell ref="A1:I1"/>
    <mergeCell ref="A2:I2"/>
    <mergeCell ref="A3:I3"/>
    <mergeCell ref="D4:I4"/>
  </mergeCells>
  <printOptions horizontalCentered="1"/>
  <pageMargins left="0.25" right="0.25" top="0.5" bottom="0.25" header="0.25" footer="0"/>
  <pageSetup scale="90" fitToHeight="2" orientation="landscape" r:id="rId1"/>
  <headerFooter alignWithMargins="0">
    <oddFooter>&amp;CThe accompanying notes are an integral part of the financial statements.</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M62"/>
  <sheetViews>
    <sheetView topLeftCell="A40" workbookViewId="0">
      <selection activeCell="D9" sqref="D9"/>
    </sheetView>
  </sheetViews>
  <sheetFormatPr defaultColWidth="9.140625" defaultRowHeight="12.75"/>
  <cols>
    <col min="1" max="1" width="47" style="201" bestFit="1" customWidth="1"/>
    <col min="2" max="3" width="18.7109375" style="201" customWidth="1"/>
    <col min="4" max="4" width="17.85546875" style="201" customWidth="1"/>
    <col min="5" max="5" width="24.28515625" style="201" bestFit="1" customWidth="1"/>
    <col min="6" max="16384" width="9.140625" style="201"/>
  </cols>
  <sheetData>
    <row r="1" spans="1:6">
      <c r="A1" s="433" t="str">
        <f>'NET POSITION'!A1:I1</f>
        <v>Educational Service District #171</v>
      </c>
      <c r="B1" s="433"/>
      <c r="C1" s="433"/>
      <c r="D1" s="433"/>
      <c r="E1" s="433"/>
    </row>
    <row r="2" spans="1:6">
      <c r="A2" s="433" t="s">
        <v>566</v>
      </c>
      <c r="B2" s="433"/>
      <c r="C2" s="433"/>
      <c r="D2" s="433"/>
      <c r="E2" s="433"/>
    </row>
    <row r="3" spans="1:6">
      <c r="A3" s="433" t="s">
        <v>567</v>
      </c>
      <c r="B3" s="433"/>
      <c r="C3" s="433"/>
      <c r="D3" s="433"/>
      <c r="E3" s="433"/>
    </row>
    <row r="4" spans="1:6">
      <c r="A4" s="433" t="s">
        <v>841</v>
      </c>
      <c r="B4" s="433"/>
      <c r="C4" s="433"/>
      <c r="D4" s="433"/>
      <c r="E4" s="433"/>
    </row>
    <row r="5" spans="1:6">
      <c r="A5" s="222"/>
      <c r="B5" s="222"/>
      <c r="C5" s="222"/>
      <c r="D5" s="222"/>
      <c r="E5" s="222"/>
    </row>
    <row r="6" spans="1:6">
      <c r="B6" s="434" t="s">
        <v>568</v>
      </c>
      <c r="C6" s="434"/>
    </row>
    <row r="7" spans="1:6" ht="25.5">
      <c r="B7" s="223" t="s">
        <v>569</v>
      </c>
      <c r="C7" s="223" t="s">
        <v>570</v>
      </c>
      <c r="D7" s="203" t="s">
        <v>571</v>
      </c>
      <c r="E7" s="203" t="s">
        <v>572</v>
      </c>
    </row>
    <row r="8" spans="1:6">
      <c r="A8" s="204" t="s">
        <v>1</v>
      </c>
      <c r="B8" s="220"/>
      <c r="C8" s="220"/>
      <c r="D8" s="220"/>
      <c r="E8" s="220"/>
    </row>
    <row r="9" spans="1:6">
      <c r="A9" s="206" t="s">
        <v>243</v>
      </c>
      <c r="B9" s="207">
        <v>2067308</v>
      </c>
      <c r="C9" s="207">
        <v>1160797</v>
      </c>
      <c r="D9" s="207">
        <f>'REVENUE EXPENSES'!D7</f>
        <v>717847.0199999999</v>
      </c>
      <c r="E9" s="207">
        <f>+D9-C9</f>
        <v>-442949.9800000001</v>
      </c>
    </row>
    <row r="10" spans="1:6">
      <c r="A10" s="206" t="s">
        <v>285</v>
      </c>
      <c r="B10" s="207">
        <f>2522808-B11</f>
        <v>1981728</v>
      </c>
      <c r="C10" s="207">
        <f>2522808-C11</f>
        <v>1737495</v>
      </c>
      <c r="D10" s="207">
        <f>'REVENUE EXPENSES'!D8</f>
        <v>2204408.5699999998</v>
      </c>
      <c r="E10" s="207">
        <f t="shared" ref="E10:E18" si="0">+D10-C10</f>
        <v>466913.56999999983</v>
      </c>
    </row>
    <row r="11" spans="1:6">
      <c r="A11" s="209" t="s">
        <v>286</v>
      </c>
      <c r="B11" s="207">
        <v>541080</v>
      </c>
      <c r="C11" s="207">
        <v>785313</v>
      </c>
      <c r="D11" s="207">
        <f>'REVENUE EXPENSES'!D9</f>
        <v>793165.19</v>
      </c>
      <c r="E11" s="207">
        <f t="shared" si="0"/>
        <v>7852.1899999999441</v>
      </c>
    </row>
    <row r="12" spans="1:6">
      <c r="A12" s="206" t="s">
        <v>287</v>
      </c>
      <c r="B12" s="207">
        <v>2478003</v>
      </c>
      <c r="C12" s="207">
        <v>2438052</v>
      </c>
      <c r="D12" s="207">
        <f>'REVENUE EXPENSES'!D10</f>
        <v>2161116.0199999996</v>
      </c>
      <c r="E12" s="207">
        <f t="shared" si="0"/>
        <v>-276935.98000000045</v>
      </c>
    </row>
    <row r="13" spans="1:6">
      <c r="A13" s="206" t="s">
        <v>288</v>
      </c>
      <c r="B13" s="207">
        <v>3122248</v>
      </c>
      <c r="C13" s="207">
        <v>3149760</v>
      </c>
      <c r="D13" s="207">
        <f>'REVENUE EXPENSES'!D11</f>
        <v>2416023.5699999998</v>
      </c>
      <c r="E13" s="207">
        <f t="shared" si="0"/>
        <v>-733736.43000000017</v>
      </c>
    </row>
    <row r="14" spans="1:6">
      <c r="A14" s="206" t="s">
        <v>289</v>
      </c>
      <c r="B14" s="207">
        <v>11929251</v>
      </c>
      <c r="C14" s="207">
        <f>11739113-1244392</f>
        <v>10494721</v>
      </c>
      <c r="D14" s="207">
        <f>'REVENUE EXPENSES'!D12</f>
        <v>10292899.290000001</v>
      </c>
      <c r="E14" s="207">
        <f t="shared" si="0"/>
        <v>-201821.70999999903</v>
      </c>
    </row>
    <row r="15" spans="1:6">
      <c r="A15" s="206" t="s">
        <v>260</v>
      </c>
      <c r="B15" s="207"/>
      <c r="C15" s="207"/>
      <c r="D15" s="207"/>
      <c r="E15" s="207">
        <f t="shared" si="0"/>
        <v>0</v>
      </c>
    </row>
    <row r="16" spans="1:6">
      <c r="A16" s="206" t="s">
        <v>65</v>
      </c>
      <c r="B16" s="207"/>
      <c r="C16" s="207"/>
      <c r="D16" s="207"/>
      <c r="E16" s="207">
        <f t="shared" si="0"/>
        <v>0</v>
      </c>
    </row>
    <row r="17" spans="1:5">
      <c r="A17" s="206" t="s">
        <v>66</v>
      </c>
      <c r="B17" s="207">
        <v>0</v>
      </c>
      <c r="C17" s="207">
        <v>833500</v>
      </c>
      <c r="D17" s="207">
        <v>0</v>
      </c>
      <c r="E17" s="207">
        <f t="shared" si="0"/>
        <v>-833500</v>
      </c>
    </row>
    <row r="18" spans="1:5">
      <c r="A18" s="210" t="s">
        <v>290</v>
      </c>
      <c r="B18" s="224">
        <f>SUM(B9:B17)</f>
        <v>22119618</v>
      </c>
      <c r="C18" s="224">
        <f>SUM(C9:C17)</f>
        <v>20599638</v>
      </c>
      <c r="D18" s="224">
        <f>SUM(D9:D17)</f>
        <v>18585459.66</v>
      </c>
      <c r="E18" s="224">
        <f t="shared" si="0"/>
        <v>-2014178.3399999999</v>
      </c>
    </row>
    <row r="19" spans="1:5">
      <c r="A19" s="210"/>
      <c r="B19" s="212"/>
      <c r="C19" s="212"/>
      <c r="D19" s="212"/>
      <c r="E19" s="212"/>
    </row>
    <row r="20" spans="1:5">
      <c r="A20" s="215" t="s">
        <v>2</v>
      </c>
      <c r="B20" s="216"/>
      <c r="C20" s="216"/>
      <c r="D20" s="216"/>
      <c r="E20" s="216"/>
    </row>
    <row r="21" spans="1:5">
      <c r="A21" s="206" t="s">
        <v>300</v>
      </c>
      <c r="B21" s="207">
        <v>2960385</v>
      </c>
      <c r="C21" s="207">
        <v>3093131</v>
      </c>
      <c r="D21" s="207">
        <f>'Expenditure Matrix'!E10-D33-D41-D47</f>
        <v>1715479.7499999998</v>
      </c>
      <c r="E21" s="207">
        <f>+C21-D21</f>
        <v>1377651.2500000002</v>
      </c>
    </row>
    <row r="22" spans="1:5">
      <c r="A22" s="206" t="s">
        <v>558</v>
      </c>
      <c r="B22" s="207">
        <v>13043928</v>
      </c>
      <c r="C22" s="207">
        <v>12684648</v>
      </c>
      <c r="D22" s="207">
        <f>'REVENUE EXPENSES'!D20</f>
        <v>12055300.499999998</v>
      </c>
      <c r="E22" s="207">
        <f t="shared" ref="E22:E36" si="1">+C22-D22</f>
        <v>629347.50000000186</v>
      </c>
    </row>
    <row r="23" spans="1:5">
      <c r="A23" s="206" t="s">
        <v>291</v>
      </c>
      <c r="B23" s="207">
        <v>4669218</v>
      </c>
      <c r="C23" s="207">
        <v>3841389</v>
      </c>
      <c r="D23" s="207">
        <f>'REVENUE EXPENSES'!D21</f>
        <v>3503667.81</v>
      </c>
      <c r="E23" s="207">
        <f t="shared" si="1"/>
        <v>337721.18999999994</v>
      </c>
    </row>
    <row r="24" spans="1:5">
      <c r="A24" s="206" t="s">
        <v>294</v>
      </c>
      <c r="B24" s="207"/>
      <c r="C24" s="207"/>
      <c r="D24" s="207"/>
      <c r="E24" s="207">
        <f t="shared" si="1"/>
        <v>0</v>
      </c>
    </row>
    <row r="25" spans="1:5">
      <c r="A25" s="209" t="s">
        <v>295</v>
      </c>
      <c r="B25" s="207"/>
      <c r="C25" s="207"/>
      <c r="D25" s="207"/>
      <c r="E25" s="207">
        <f t="shared" si="1"/>
        <v>0</v>
      </c>
    </row>
    <row r="26" spans="1:5">
      <c r="A26" s="209" t="s">
        <v>296</v>
      </c>
      <c r="B26" s="207"/>
      <c r="C26" s="207"/>
      <c r="D26" s="207"/>
      <c r="E26" s="207">
        <f t="shared" si="1"/>
        <v>0</v>
      </c>
    </row>
    <row r="27" spans="1:5">
      <c r="A27" s="206" t="s">
        <v>280</v>
      </c>
      <c r="B27" s="207"/>
      <c r="C27" s="207"/>
      <c r="D27" s="207"/>
      <c r="E27" s="207">
        <f t="shared" si="1"/>
        <v>0</v>
      </c>
    </row>
    <row r="28" spans="1:5">
      <c r="A28" s="209" t="s">
        <v>297</v>
      </c>
      <c r="B28" s="207"/>
      <c r="C28" s="207"/>
      <c r="D28" s="207"/>
      <c r="E28" s="207">
        <f t="shared" si="1"/>
        <v>0</v>
      </c>
    </row>
    <row r="29" spans="1:5">
      <c r="A29" s="209" t="s">
        <v>298</v>
      </c>
      <c r="B29" s="207"/>
      <c r="C29" s="207"/>
      <c r="D29" s="207"/>
      <c r="E29" s="207">
        <f t="shared" si="1"/>
        <v>0</v>
      </c>
    </row>
    <row r="30" spans="1:5">
      <c r="A30" s="206" t="s">
        <v>299</v>
      </c>
      <c r="B30" s="207"/>
      <c r="C30" s="207"/>
      <c r="D30" s="207"/>
      <c r="E30" s="207">
        <f t="shared" si="1"/>
        <v>0</v>
      </c>
    </row>
    <row r="31" spans="1:5">
      <c r="A31" s="206" t="s">
        <v>67</v>
      </c>
      <c r="B31" s="207"/>
      <c r="C31" s="207"/>
      <c r="D31" s="207"/>
      <c r="E31" s="207">
        <f t="shared" si="1"/>
        <v>0</v>
      </c>
    </row>
    <row r="32" spans="1:5">
      <c r="A32" s="206" t="s">
        <v>301</v>
      </c>
      <c r="B32" s="207"/>
      <c r="C32" s="207"/>
      <c r="D32" s="207"/>
      <c r="E32" s="207">
        <f t="shared" si="1"/>
        <v>0</v>
      </c>
    </row>
    <row r="33" spans="1:13">
      <c r="A33" s="206" t="s">
        <v>292</v>
      </c>
      <c r="B33" s="207">
        <v>198942</v>
      </c>
      <c r="C33" s="207">
        <v>198942</v>
      </c>
      <c r="D33" s="207">
        <f>'Expenditure Matrix'!L34</f>
        <v>131180</v>
      </c>
      <c r="E33" s="207">
        <f t="shared" si="1"/>
        <v>67762</v>
      </c>
      <c r="G33"/>
      <c r="H33"/>
      <c r="I33"/>
      <c r="J33"/>
      <c r="K33"/>
      <c r="L33"/>
      <c r="M33"/>
    </row>
    <row r="34" spans="1:13">
      <c r="A34" s="206" t="s">
        <v>293</v>
      </c>
      <c r="B34" s="207">
        <v>0</v>
      </c>
      <c r="C34" s="207">
        <v>0</v>
      </c>
      <c r="D34" s="207">
        <v>0</v>
      </c>
      <c r="E34" s="207">
        <f t="shared" si="1"/>
        <v>0</v>
      </c>
      <c r="G34"/>
      <c r="H34"/>
      <c r="I34"/>
      <c r="J34"/>
      <c r="K34"/>
      <c r="L34"/>
      <c r="M34"/>
    </row>
    <row r="35" spans="1:13" ht="12.75" customHeight="1" thickBot="1">
      <c r="A35" s="210" t="s">
        <v>13</v>
      </c>
      <c r="B35" s="224">
        <f>SUM(B21:B34)</f>
        <v>20872473</v>
      </c>
      <c r="C35" s="224">
        <f>SUM(C21:C34)</f>
        <v>19818110</v>
      </c>
      <c r="D35" s="224">
        <f>SUM(D21:D34)</f>
        <v>17405628.059999999</v>
      </c>
      <c r="E35" s="224">
        <f t="shared" si="1"/>
        <v>2412481.9400000013</v>
      </c>
      <c r="H35" s="366"/>
      <c r="I35" s="366"/>
      <c r="J35" s="366"/>
      <c r="K35" s="366"/>
      <c r="L35" s="366"/>
      <c r="M35" s="366"/>
    </row>
    <row r="36" spans="1:13" ht="19.5" customHeight="1" thickBot="1">
      <c r="A36" s="209"/>
      <c r="B36" s="207"/>
      <c r="C36" s="207"/>
      <c r="D36" s="207"/>
      <c r="E36" s="207">
        <f t="shared" si="1"/>
        <v>0</v>
      </c>
      <c r="G36" s="435" t="s">
        <v>800</v>
      </c>
      <c r="H36" s="436"/>
      <c r="I36" s="436"/>
      <c r="J36" s="436"/>
      <c r="K36" s="437"/>
      <c r="L36" s="366"/>
      <c r="M36" s="366"/>
    </row>
    <row r="37" spans="1:13">
      <c r="A37" s="210" t="s">
        <v>11</v>
      </c>
      <c r="B37" s="225">
        <f>+B18-B35</f>
        <v>1247145</v>
      </c>
      <c r="C37" s="225">
        <f>+C18-C35</f>
        <v>781528</v>
      </c>
      <c r="D37" s="225">
        <f>+D18-D35</f>
        <v>1179831.6000000015</v>
      </c>
      <c r="E37" s="225">
        <f>+D37-C37</f>
        <v>398303.60000000149</v>
      </c>
      <c r="G37" s="438" t="s">
        <v>699</v>
      </c>
      <c r="H37" s="439"/>
      <c r="I37" s="439"/>
      <c r="J37" s="439"/>
      <c r="K37" s="440"/>
    </row>
    <row r="38" spans="1:13" ht="13.5" thickBot="1">
      <c r="A38" s="210"/>
      <c r="B38" s="207"/>
      <c r="C38" s="207"/>
      <c r="D38" s="207"/>
      <c r="E38" s="207"/>
      <c r="G38" s="441"/>
      <c r="H38" s="442"/>
      <c r="I38" s="442"/>
      <c r="J38" s="442"/>
      <c r="K38" s="443"/>
    </row>
    <row r="39" spans="1:13" ht="12.75" customHeight="1">
      <c r="A39" s="215" t="s">
        <v>302</v>
      </c>
      <c r="B39" s="216"/>
      <c r="C39" s="216"/>
      <c r="D39" s="216"/>
      <c r="E39" s="216"/>
      <c r="G39" s="444" t="s">
        <v>802</v>
      </c>
      <c r="H39" s="445"/>
      <c r="I39" s="445"/>
      <c r="J39" s="445"/>
      <c r="K39" s="446"/>
    </row>
    <row r="40" spans="1:13">
      <c r="A40" s="206" t="s">
        <v>303</v>
      </c>
      <c r="B40" s="323">
        <v>14710</v>
      </c>
      <c r="C40" s="323">
        <v>14710</v>
      </c>
      <c r="D40" s="323">
        <f>REVENUE!E11</f>
        <v>62976.12</v>
      </c>
      <c r="E40" s="322">
        <f>+D40-C40</f>
        <v>48266.12</v>
      </c>
      <c r="G40" s="447"/>
      <c r="H40" s="448"/>
      <c r="I40" s="448"/>
      <c r="J40" s="448"/>
      <c r="K40" s="449"/>
    </row>
    <row r="41" spans="1:13" ht="13.5" thickBot="1">
      <c r="A41" s="206" t="s">
        <v>304</v>
      </c>
      <c r="B41" s="323">
        <v>108012</v>
      </c>
      <c r="C41" s="323">
        <v>108012</v>
      </c>
      <c r="D41" s="323">
        <f>-'REVENUE EXPENSES'!D41</f>
        <v>138856.97</v>
      </c>
      <c r="E41" s="322">
        <f>+C41-D41</f>
        <v>-30844.97</v>
      </c>
      <c r="G41" s="450"/>
      <c r="H41" s="451"/>
      <c r="I41" s="451"/>
      <c r="J41" s="451"/>
      <c r="K41" s="452"/>
    </row>
    <row r="42" spans="1:13">
      <c r="A42" s="206" t="s">
        <v>305</v>
      </c>
      <c r="B42" s="323">
        <v>17300</v>
      </c>
      <c r="C42" s="323">
        <v>17300</v>
      </c>
      <c r="D42" s="323">
        <f>'REVENUE EXPENSES'!D42</f>
        <v>28891.06</v>
      </c>
      <c r="E42" s="322">
        <f>+D42-C42</f>
        <v>11591.060000000001</v>
      </c>
      <c r="G42" s="427" t="s">
        <v>803</v>
      </c>
      <c r="H42" s="428"/>
      <c r="I42" s="428"/>
      <c r="J42" s="428"/>
      <c r="K42" s="429"/>
    </row>
    <row r="43" spans="1:13" ht="13.5" thickBot="1">
      <c r="A43" s="206" t="s">
        <v>306</v>
      </c>
      <c r="B43" s="323">
        <v>0</v>
      </c>
      <c r="C43" s="323">
        <v>0</v>
      </c>
      <c r="D43" s="323">
        <v>0</v>
      </c>
      <c r="E43" s="322">
        <f>+D43-C43</f>
        <v>0</v>
      </c>
      <c r="G43" s="430"/>
      <c r="H43" s="431"/>
      <c r="I43" s="431"/>
      <c r="J43" s="431"/>
      <c r="K43" s="432"/>
    </row>
    <row r="44" spans="1:13">
      <c r="A44" s="206" t="s">
        <v>353</v>
      </c>
      <c r="B44" s="323">
        <v>0</v>
      </c>
      <c r="C44" s="323">
        <v>0</v>
      </c>
      <c r="D44" s="323">
        <v>8776</v>
      </c>
      <c r="E44" s="322">
        <f>+D44-C44</f>
        <v>8776</v>
      </c>
      <c r="G44" s="427" t="s">
        <v>804</v>
      </c>
      <c r="H44" s="428"/>
      <c r="I44" s="428"/>
      <c r="J44" s="428"/>
      <c r="K44" s="429"/>
    </row>
    <row r="45" spans="1:13" ht="12.75" customHeight="1" thickBot="1">
      <c r="A45" s="208" t="s">
        <v>594</v>
      </c>
      <c r="B45" s="323">
        <v>0</v>
      </c>
      <c r="C45" s="323">
        <v>0</v>
      </c>
      <c r="D45" s="323">
        <v>0</v>
      </c>
      <c r="E45" s="322">
        <f t="shared" ref="E45" si="2">+D45-C45</f>
        <v>0</v>
      </c>
      <c r="G45" s="430"/>
      <c r="H45" s="431"/>
      <c r="I45" s="431"/>
      <c r="J45" s="431"/>
      <c r="K45" s="432"/>
    </row>
    <row r="46" spans="1:13">
      <c r="A46" s="206" t="s">
        <v>307</v>
      </c>
      <c r="B46" s="323">
        <v>0</v>
      </c>
      <c r="C46" s="323">
        <v>0</v>
      </c>
      <c r="D46" s="323">
        <v>0</v>
      </c>
      <c r="E46" s="322">
        <f>+D46-C46</f>
        <v>0</v>
      </c>
      <c r="G46" s="418" t="s">
        <v>805</v>
      </c>
      <c r="H46" s="419"/>
      <c r="I46" s="419"/>
      <c r="J46" s="419"/>
      <c r="K46" s="420"/>
    </row>
    <row r="47" spans="1:13">
      <c r="A47" s="206" t="s">
        <v>308</v>
      </c>
      <c r="B47" s="323">
        <v>0</v>
      </c>
      <c r="C47" s="323">
        <v>0</v>
      </c>
      <c r="D47" s="323">
        <f>-'REVENUE EXPENSES'!D47</f>
        <v>-110057.61</v>
      </c>
      <c r="E47" s="322">
        <f>+C47-D47</f>
        <v>110057.61</v>
      </c>
      <c r="G47" s="421"/>
      <c r="H47" s="422"/>
      <c r="I47" s="422"/>
      <c r="J47" s="422"/>
      <c r="K47" s="423"/>
    </row>
    <row r="48" spans="1:13" ht="13.5" thickBot="1">
      <c r="A48" s="210" t="s">
        <v>309</v>
      </c>
      <c r="B48" s="321">
        <f>+B40-B41+B42+B43+B44+B45+B46-B47</f>
        <v>-76002</v>
      </c>
      <c r="C48" s="321">
        <f>+C40-C41+C42+C43+C44+C45+C46-C47</f>
        <v>-76002</v>
      </c>
      <c r="D48" s="321">
        <f>+D40-D41+D42+D43+D44+D45+D46-D47</f>
        <v>71843.819999999992</v>
      </c>
      <c r="E48" s="321">
        <f>SUM(E40:E47)</f>
        <v>147845.82</v>
      </c>
      <c r="G48" s="424"/>
      <c r="H48" s="425"/>
      <c r="I48" s="425"/>
      <c r="J48" s="425"/>
      <c r="K48" s="426"/>
    </row>
    <row r="49" spans="1:11" ht="12.75" customHeight="1">
      <c r="A49" s="210"/>
      <c r="B49" s="213"/>
      <c r="C49" s="213"/>
      <c r="D49" s="213"/>
      <c r="E49" s="213"/>
      <c r="G49" s="412" t="s">
        <v>801</v>
      </c>
      <c r="H49" s="413"/>
      <c r="I49" s="413"/>
      <c r="J49" s="413"/>
      <c r="K49" s="414"/>
    </row>
    <row r="50" spans="1:11">
      <c r="A50" s="210" t="s">
        <v>310</v>
      </c>
      <c r="B50" s="214">
        <f>+B37+B48</f>
        <v>1171143</v>
      </c>
      <c r="C50" s="214">
        <f>+C37+C48</f>
        <v>705526</v>
      </c>
      <c r="D50" s="214">
        <f>+D37+D48</f>
        <v>1251675.4200000016</v>
      </c>
      <c r="E50" s="214">
        <f>+D50-C50</f>
        <v>546149.42000000156</v>
      </c>
      <c r="G50" s="412"/>
      <c r="H50" s="413"/>
      <c r="I50" s="413"/>
      <c r="J50" s="413"/>
      <c r="K50" s="414"/>
    </row>
    <row r="51" spans="1:11" ht="12.75" customHeight="1">
      <c r="A51" s="210"/>
      <c r="B51" s="207"/>
      <c r="C51" s="207"/>
      <c r="D51" s="207"/>
      <c r="E51" s="207"/>
      <c r="G51" s="412"/>
      <c r="H51" s="413"/>
      <c r="I51" s="413"/>
      <c r="J51" s="413"/>
      <c r="K51" s="414"/>
    </row>
    <row r="52" spans="1:11">
      <c r="A52" s="206" t="s">
        <v>311</v>
      </c>
      <c r="B52" s="207"/>
      <c r="C52" s="207"/>
      <c r="D52" s="207"/>
      <c r="E52" s="207"/>
      <c r="G52" s="412"/>
      <c r="H52" s="413"/>
      <c r="I52" s="413"/>
      <c r="J52" s="413"/>
      <c r="K52" s="414"/>
    </row>
    <row r="53" spans="1:11">
      <c r="A53" s="206" t="s">
        <v>312</v>
      </c>
      <c r="B53" s="207"/>
      <c r="C53" s="207"/>
      <c r="D53" s="207"/>
      <c r="E53" s="207"/>
      <c r="G53" s="412"/>
      <c r="H53" s="413"/>
      <c r="I53" s="413"/>
      <c r="J53" s="413"/>
      <c r="K53" s="414"/>
    </row>
    <row r="54" spans="1:11" ht="13.5" thickBot="1">
      <c r="A54" s="210" t="s">
        <v>386</v>
      </c>
      <c r="B54" s="214">
        <f>SUM(B50:B53)</f>
        <v>1171143</v>
      </c>
      <c r="C54" s="214">
        <f>SUM(C50:C53)</f>
        <v>705526</v>
      </c>
      <c r="D54" s="214">
        <f>SUM(D50:D53)</f>
        <v>1251675.4200000016</v>
      </c>
      <c r="E54" s="214">
        <f>+D54-C54</f>
        <v>546149.42000000156</v>
      </c>
      <c r="G54" s="415"/>
      <c r="H54" s="416"/>
      <c r="I54" s="416"/>
      <c r="J54" s="416"/>
      <c r="K54" s="417"/>
    </row>
    <row r="55" spans="1:11">
      <c r="A55" s="210"/>
      <c r="B55" s="213"/>
      <c r="C55" s="213"/>
      <c r="D55" s="213"/>
      <c r="E55" s="213"/>
      <c r="G55"/>
      <c r="H55"/>
      <c r="I55"/>
      <c r="J55"/>
      <c r="K55"/>
    </row>
    <row r="56" spans="1:11" ht="19.5" customHeight="1">
      <c r="A56" s="210" t="s">
        <v>384</v>
      </c>
      <c r="B56" s="213">
        <v>0</v>
      </c>
      <c r="C56" s="213">
        <v>0</v>
      </c>
      <c r="D56" s="213">
        <v>-4407514.13</v>
      </c>
      <c r="E56" s="213">
        <f>+D56-C56</f>
        <v>-4407514.13</v>
      </c>
      <c r="G56"/>
      <c r="H56"/>
      <c r="I56"/>
      <c r="J56"/>
      <c r="K56"/>
    </row>
    <row r="57" spans="1:11" ht="19.5" customHeight="1">
      <c r="A57" s="308" t="s">
        <v>679</v>
      </c>
      <c r="D57" s="309">
        <v>0</v>
      </c>
      <c r="E57" s="310"/>
      <c r="G57"/>
      <c r="H57"/>
      <c r="I57"/>
      <c r="J57"/>
      <c r="K57"/>
    </row>
    <row r="58" spans="1:11">
      <c r="A58" s="212" t="s">
        <v>596</v>
      </c>
      <c r="B58" s="222" t="s">
        <v>656</v>
      </c>
      <c r="C58" s="222" t="s">
        <v>656</v>
      </c>
      <c r="D58" s="213">
        <v>0</v>
      </c>
      <c r="E58" s="213"/>
    </row>
    <row r="60" spans="1:11" ht="21" customHeight="1" thickBot="1">
      <c r="A60" s="210" t="s">
        <v>385</v>
      </c>
      <c r="B60" s="382">
        <f>B54+B56</f>
        <v>1171143</v>
      </c>
      <c r="C60" s="382">
        <f>C54+C56</f>
        <v>705526</v>
      </c>
      <c r="D60" s="382">
        <f>D54+D56+D58+D57</f>
        <v>-3155838.7099999981</v>
      </c>
      <c r="E60" s="382">
        <f>+D60-C60</f>
        <v>-3861364.7099999981</v>
      </c>
    </row>
    <row r="61" spans="1:11" ht="13.5" thickTop="1">
      <c r="A61" s="210"/>
      <c r="B61" s="205"/>
      <c r="C61" s="205"/>
      <c r="D61" s="205"/>
      <c r="E61" s="205"/>
      <c r="G61" s="324"/>
      <c r="H61" s="324"/>
      <c r="I61" s="324"/>
      <c r="J61" s="324"/>
      <c r="K61" s="324"/>
    </row>
    <row r="62" spans="1:11">
      <c r="A62" s="219" t="s">
        <v>389</v>
      </c>
      <c r="B62" s="205">
        <f>'NET POSITION'!D106-D60</f>
        <v>0</v>
      </c>
      <c r="C62" s="205"/>
      <c r="D62" s="205"/>
      <c r="E62" s="205"/>
    </row>
  </sheetData>
  <mergeCells count="12">
    <mergeCell ref="G49:K54"/>
    <mergeCell ref="G46:K48"/>
    <mergeCell ref="G44:K45"/>
    <mergeCell ref="G42:K43"/>
    <mergeCell ref="A1:E1"/>
    <mergeCell ref="A2:E2"/>
    <mergeCell ref="A3:E3"/>
    <mergeCell ref="A4:E4"/>
    <mergeCell ref="B6:C6"/>
    <mergeCell ref="G36:K36"/>
    <mergeCell ref="G37:K38"/>
    <mergeCell ref="G39:K41"/>
  </mergeCells>
  <pageMargins left="0.7" right="0.7" top="0.75" bottom="0.75" header="0.3" footer="0.3"/>
  <pageSetup scale="90" orientation="landscape" r:id="rId1"/>
  <rowBreaks count="1" manualBreakCount="1">
    <brk id="38"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22"/>
  <sheetViews>
    <sheetView zoomScaleNormal="100" zoomScaleSheetLayoutView="100" workbookViewId="0">
      <selection activeCell="D5" sqref="D5"/>
    </sheetView>
  </sheetViews>
  <sheetFormatPr defaultColWidth="8.85546875" defaultRowHeight="12.75"/>
  <cols>
    <col min="1" max="1" width="53.42578125" style="201" customWidth="1"/>
    <col min="2" max="4" width="18.7109375" style="201" customWidth="1"/>
    <col min="5" max="5" width="8.85546875" style="201"/>
    <col min="6" max="6" width="16.140625" style="201" customWidth="1"/>
    <col min="7" max="16384" width="8.85546875" style="201"/>
  </cols>
  <sheetData>
    <row r="1" spans="1:17">
      <c r="A1" s="453" t="str">
        <f>+'NET POSITION'!A1:I1</f>
        <v>Educational Service District #171</v>
      </c>
      <c r="B1" s="453"/>
      <c r="C1" s="453"/>
      <c r="D1" s="453"/>
      <c r="H1"/>
      <c r="I1"/>
      <c r="J1"/>
      <c r="K1"/>
      <c r="L1"/>
      <c r="M1"/>
      <c r="N1"/>
      <c r="O1"/>
      <c r="P1"/>
      <c r="Q1" s="201" t="s">
        <v>191</v>
      </c>
    </row>
    <row r="2" spans="1:17">
      <c r="A2" s="454" t="s">
        <v>677</v>
      </c>
      <c r="B2" s="454"/>
      <c r="C2" s="454"/>
      <c r="D2" s="454"/>
      <c r="H2"/>
      <c r="I2"/>
      <c r="J2"/>
      <c r="K2"/>
      <c r="L2"/>
      <c r="M2"/>
      <c r="N2"/>
      <c r="O2"/>
      <c r="P2"/>
      <c r="Q2" s="201" t="s">
        <v>191</v>
      </c>
    </row>
    <row r="3" spans="1:17">
      <c r="A3" s="454" t="s">
        <v>359</v>
      </c>
      <c r="B3" s="454"/>
      <c r="C3" s="454"/>
      <c r="D3" s="454"/>
      <c r="H3"/>
      <c r="I3"/>
      <c r="J3"/>
      <c r="K3"/>
      <c r="L3"/>
      <c r="M3"/>
      <c r="N3"/>
      <c r="O3"/>
      <c r="P3"/>
      <c r="Q3" s="201" t="s">
        <v>191</v>
      </c>
    </row>
    <row r="4" spans="1:17">
      <c r="A4" s="202"/>
      <c r="B4" s="231"/>
      <c r="C4" s="434"/>
      <c r="D4" s="434"/>
      <c r="H4"/>
      <c r="I4"/>
      <c r="J4"/>
      <c r="K4"/>
      <c r="L4"/>
      <c r="M4"/>
      <c r="N4"/>
      <c r="O4"/>
      <c r="P4"/>
      <c r="Q4" s="201" t="s">
        <v>191</v>
      </c>
    </row>
    <row r="5" spans="1:17" ht="25.5">
      <c r="A5" s="202"/>
      <c r="B5" s="293" t="s">
        <v>348</v>
      </c>
      <c r="C5" s="292" t="s">
        <v>686</v>
      </c>
      <c r="D5" s="294" t="s">
        <v>687</v>
      </c>
      <c r="H5"/>
      <c r="I5"/>
      <c r="J5"/>
      <c r="K5"/>
      <c r="L5"/>
      <c r="M5"/>
      <c r="N5"/>
      <c r="O5"/>
      <c r="P5"/>
      <c r="Q5" s="201" t="s">
        <v>191</v>
      </c>
    </row>
    <row r="6" spans="1:17">
      <c r="A6" s="204" t="s">
        <v>10</v>
      </c>
      <c r="B6" s="217"/>
      <c r="C6" s="217"/>
      <c r="D6" s="217"/>
      <c r="H6"/>
      <c r="I6"/>
      <c r="J6"/>
      <c r="K6"/>
      <c r="L6"/>
      <c r="M6"/>
      <c r="N6"/>
      <c r="O6"/>
      <c r="P6"/>
      <c r="Q6" s="201" t="s">
        <v>191</v>
      </c>
    </row>
    <row r="7" spans="1:17">
      <c r="A7" s="206" t="s">
        <v>197</v>
      </c>
      <c r="B7" s="207"/>
      <c r="C7" s="207"/>
      <c r="D7" s="207"/>
      <c r="H7"/>
      <c r="I7"/>
      <c r="J7"/>
      <c r="K7"/>
      <c r="L7"/>
      <c r="M7"/>
      <c r="N7"/>
      <c r="O7"/>
      <c r="P7"/>
      <c r="Q7" s="201" t="s">
        <v>191</v>
      </c>
    </row>
    <row r="8" spans="1:17">
      <c r="A8" s="206" t="s">
        <v>199</v>
      </c>
      <c r="B8" s="207"/>
      <c r="C8" s="207"/>
      <c r="D8" s="207"/>
      <c r="H8"/>
      <c r="I8"/>
      <c r="J8"/>
      <c r="K8"/>
      <c r="L8"/>
      <c r="M8"/>
      <c r="N8"/>
      <c r="O8"/>
      <c r="P8"/>
      <c r="Q8" s="201" t="s">
        <v>191</v>
      </c>
    </row>
    <row r="9" spans="1:17">
      <c r="A9" s="206" t="s">
        <v>201</v>
      </c>
      <c r="B9" s="207"/>
      <c r="C9" s="207"/>
      <c r="D9" s="207"/>
      <c r="H9"/>
      <c r="I9"/>
      <c r="J9"/>
      <c r="K9"/>
      <c r="L9"/>
      <c r="M9"/>
      <c r="N9"/>
      <c r="O9"/>
      <c r="P9"/>
      <c r="Q9" s="201" t="s">
        <v>191</v>
      </c>
    </row>
    <row r="10" spans="1:17">
      <c r="A10" s="206" t="s">
        <v>350</v>
      </c>
      <c r="B10" s="207"/>
      <c r="C10" s="207"/>
      <c r="D10" s="207"/>
      <c r="H10"/>
      <c r="I10"/>
      <c r="J10"/>
      <c r="K10"/>
      <c r="L10"/>
      <c r="M10"/>
      <c r="N10"/>
      <c r="O10"/>
      <c r="P10"/>
      <c r="Q10" s="201" t="s">
        <v>191</v>
      </c>
    </row>
    <row r="11" spans="1:17" ht="13.5" thickBot="1">
      <c r="A11" s="210" t="s">
        <v>349</v>
      </c>
      <c r="B11" s="211">
        <f>SUM(B7:B10)</f>
        <v>0</v>
      </c>
      <c r="C11" s="211">
        <f>SUM(C7:C10)</f>
        <v>0</v>
      </c>
      <c r="D11" s="211">
        <f>SUM(D7:D10)</f>
        <v>0</v>
      </c>
      <c r="H11"/>
      <c r="I11"/>
      <c r="J11"/>
      <c r="K11"/>
      <c r="L11"/>
      <c r="M11"/>
      <c r="N11"/>
      <c r="O11"/>
      <c r="P11"/>
      <c r="Q11" s="201" t="s">
        <v>191</v>
      </c>
    </row>
    <row r="12" spans="1:17" ht="13.5" thickTop="1">
      <c r="A12" s="210"/>
      <c r="B12" s="212"/>
      <c r="C12" s="212"/>
      <c r="D12" s="212"/>
      <c r="H12"/>
      <c r="I12"/>
      <c r="J12"/>
      <c r="K12"/>
      <c r="L12"/>
      <c r="M12"/>
      <c r="N12"/>
      <c r="O12"/>
      <c r="P12"/>
      <c r="Q12" s="201" t="s">
        <v>191</v>
      </c>
    </row>
    <row r="13" spans="1:17">
      <c r="A13" s="215" t="s">
        <v>4</v>
      </c>
      <c r="B13" s="216"/>
      <c r="C13" s="216"/>
      <c r="D13" s="216"/>
      <c r="H13"/>
      <c r="I13"/>
      <c r="J13"/>
      <c r="K13"/>
      <c r="L13"/>
      <c r="M13"/>
      <c r="N13"/>
      <c r="O13"/>
      <c r="P13"/>
      <c r="Q13" s="201" t="s">
        <v>191</v>
      </c>
    </row>
    <row r="14" spans="1:17">
      <c r="A14" s="206" t="s">
        <v>218</v>
      </c>
      <c r="B14" s="207"/>
      <c r="C14" s="207"/>
      <c r="D14" s="207"/>
      <c r="H14"/>
      <c r="I14"/>
      <c r="J14"/>
      <c r="K14"/>
      <c r="L14"/>
      <c r="M14"/>
      <c r="N14"/>
      <c r="O14"/>
      <c r="P14"/>
      <c r="Q14" s="201" t="s">
        <v>191</v>
      </c>
    </row>
    <row r="15" spans="1:17">
      <c r="A15" s="206" t="s">
        <v>355</v>
      </c>
      <c r="B15" s="207"/>
      <c r="C15" s="207"/>
      <c r="D15" s="207"/>
      <c r="H15"/>
      <c r="I15"/>
      <c r="J15"/>
      <c r="K15"/>
      <c r="L15"/>
      <c r="M15"/>
      <c r="N15"/>
      <c r="O15"/>
      <c r="P15"/>
      <c r="Q15" s="201" t="s">
        <v>191</v>
      </c>
    </row>
    <row r="16" spans="1:17">
      <c r="A16" s="208" t="s">
        <v>649</v>
      </c>
      <c r="B16" s="207"/>
      <c r="C16" s="207"/>
      <c r="D16" s="207"/>
      <c r="H16"/>
      <c r="I16"/>
      <c r="J16"/>
      <c r="K16"/>
      <c r="L16"/>
      <c r="M16"/>
      <c r="N16"/>
      <c r="O16"/>
      <c r="P16"/>
      <c r="Q16" s="201" t="s">
        <v>191</v>
      </c>
    </row>
    <row r="17" spans="1:17" ht="13.5" thickBot="1">
      <c r="A17" s="210" t="s">
        <v>233</v>
      </c>
      <c r="B17" s="211">
        <f>SUM(B14:B16)</f>
        <v>0</v>
      </c>
      <c r="C17" s="211">
        <f>SUM(C14:C16)</f>
        <v>0</v>
      </c>
      <c r="D17" s="211">
        <f>SUM(D14:D16)</f>
        <v>0</v>
      </c>
      <c r="H17"/>
      <c r="I17"/>
      <c r="J17"/>
      <c r="K17"/>
      <c r="L17"/>
      <c r="M17"/>
      <c r="N17"/>
      <c r="O17"/>
      <c r="P17"/>
      <c r="Q17" s="201" t="s">
        <v>191</v>
      </c>
    </row>
    <row r="18" spans="1:17" ht="13.5" thickTop="1">
      <c r="A18" s="210"/>
      <c r="B18" s="213"/>
      <c r="C18" s="213"/>
      <c r="D18" s="213"/>
      <c r="H18"/>
      <c r="I18"/>
      <c r="J18"/>
      <c r="K18"/>
      <c r="L18"/>
      <c r="M18"/>
      <c r="N18"/>
      <c r="O18"/>
      <c r="P18"/>
      <c r="Q18" s="201" t="s">
        <v>191</v>
      </c>
    </row>
    <row r="19" spans="1:17">
      <c r="A19" s="215" t="s">
        <v>374</v>
      </c>
      <c r="B19" s="216"/>
      <c r="C19" s="216"/>
      <c r="D19" s="216"/>
      <c r="H19"/>
      <c r="I19"/>
      <c r="J19"/>
      <c r="K19"/>
      <c r="L19"/>
      <c r="M19"/>
      <c r="N19"/>
      <c r="O19"/>
      <c r="P19"/>
      <c r="Q19" s="201" t="s">
        <v>191</v>
      </c>
    </row>
    <row r="20" spans="1:17">
      <c r="A20" s="206" t="s">
        <v>354</v>
      </c>
      <c r="B20" s="207">
        <f>B11-B17</f>
        <v>0</v>
      </c>
      <c r="C20" s="207">
        <f>C11-C17</f>
        <v>0</v>
      </c>
      <c r="D20" s="207">
        <f>D11-D17</f>
        <v>0</v>
      </c>
      <c r="H20"/>
      <c r="I20"/>
      <c r="J20"/>
      <c r="K20"/>
      <c r="L20"/>
      <c r="M20"/>
      <c r="N20"/>
      <c r="O20"/>
      <c r="P20"/>
      <c r="Q20" s="201" t="s">
        <v>191</v>
      </c>
    </row>
    <row r="21" spans="1:17" ht="13.5" thickBot="1">
      <c r="A21" s="210" t="s">
        <v>377</v>
      </c>
      <c r="B21" s="218">
        <f>B20</f>
        <v>0</v>
      </c>
      <c r="C21" s="218">
        <f>C20</f>
        <v>0</v>
      </c>
      <c r="D21" s="218">
        <f>D20</f>
        <v>0</v>
      </c>
      <c r="H21"/>
      <c r="I21"/>
      <c r="J21"/>
      <c r="K21"/>
      <c r="L21"/>
      <c r="M21"/>
      <c r="N21"/>
      <c r="O21"/>
      <c r="P21"/>
      <c r="Q21" s="201" t="s">
        <v>191</v>
      </c>
    </row>
    <row r="22" spans="1:17">
      <c r="A22" s="210"/>
    </row>
  </sheetData>
  <mergeCells count="4">
    <mergeCell ref="A1:D1"/>
    <mergeCell ref="A2:D2"/>
    <mergeCell ref="A3:D3"/>
    <mergeCell ref="C4:D4"/>
  </mergeCells>
  <printOptions horizontalCentered="1"/>
  <pageMargins left="0.5" right="0.5" top="0.75" bottom="0.75" header="0.5" footer="0.5"/>
  <pageSetup scale="90" orientation="landscape" r:id="rId1"/>
  <headerFooter alignWithMargins="0">
    <oddFooter>&amp;CThe accompanying notes are an integral part of the financial statements.</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workbookViewId="0">
      <selection activeCell="A5" sqref="A5:C5"/>
    </sheetView>
  </sheetViews>
  <sheetFormatPr defaultColWidth="8.85546875" defaultRowHeight="12.75"/>
  <cols>
    <col min="2" max="2" width="40.7109375" customWidth="1"/>
    <col min="3" max="3" width="13.7109375" customWidth="1"/>
    <col min="4" max="4" width="15.7109375" style="17" customWidth="1"/>
    <col min="5" max="5" width="1.7109375" customWidth="1"/>
    <col min="6" max="6" width="15.7109375" style="17" customWidth="1"/>
    <col min="7" max="231" width="11.42578125" customWidth="1"/>
  </cols>
  <sheetData>
    <row r="1" spans="1:7" s="1" customFormat="1" ht="15">
      <c r="A1" s="25" t="s">
        <v>74</v>
      </c>
      <c r="B1" s="18"/>
      <c r="C1" s="18"/>
      <c r="D1" s="18"/>
      <c r="E1" s="18"/>
      <c r="F1" s="26"/>
      <c r="G1" s="18"/>
    </row>
    <row r="2" spans="1:7" s="1" customFormat="1" ht="15">
      <c r="A2" s="26" t="s">
        <v>110</v>
      </c>
      <c r="B2" s="18"/>
      <c r="C2" s="18"/>
      <c r="D2" s="27"/>
      <c r="E2" s="18"/>
      <c r="F2" s="27"/>
      <c r="G2" s="18"/>
    </row>
    <row r="3" spans="1:7" s="1" customFormat="1" ht="15">
      <c r="A3" s="26" t="s">
        <v>152</v>
      </c>
      <c r="B3" s="18"/>
      <c r="C3" s="18"/>
      <c r="D3" s="27"/>
      <c r="E3" s="18"/>
      <c r="F3" s="27"/>
      <c r="G3" s="18"/>
    </row>
    <row r="4" spans="1:7" s="1" customFormat="1" ht="15">
      <c r="A4" s="24" t="s">
        <v>192</v>
      </c>
      <c r="B4" s="18"/>
      <c r="C4" s="18"/>
      <c r="D4" s="27"/>
      <c r="E4" s="18"/>
      <c r="F4" s="27"/>
      <c r="G4" s="18"/>
    </row>
    <row r="5" spans="1:7" s="1" customFormat="1" ht="14.25">
      <c r="D5" s="2"/>
      <c r="F5" s="2"/>
    </row>
    <row r="6" spans="1:7" s="1" customFormat="1" ht="14.25">
      <c r="D6" s="2" t="s">
        <v>191</v>
      </c>
      <c r="F6" s="2" t="s">
        <v>191</v>
      </c>
    </row>
    <row r="7" spans="1:7" s="1" customFormat="1" ht="14.25">
      <c r="D7" s="3" t="s">
        <v>191</v>
      </c>
      <c r="F7" s="3" t="s">
        <v>191</v>
      </c>
    </row>
    <row r="8" spans="1:7" s="1" customFormat="1" ht="14.25">
      <c r="D8" s="28" t="s">
        <v>191</v>
      </c>
      <c r="F8" s="28" t="s">
        <v>149</v>
      </c>
    </row>
    <row r="9" spans="1:7" s="1" customFormat="1" ht="14.25">
      <c r="D9" s="28" t="s">
        <v>191</v>
      </c>
      <c r="F9" s="28" t="s">
        <v>191</v>
      </c>
    </row>
    <row r="10" spans="1:7" s="1" customFormat="1" ht="15">
      <c r="B10" s="4" t="s">
        <v>191</v>
      </c>
      <c r="D10" s="28" t="s">
        <v>191</v>
      </c>
      <c r="E10" s="21"/>
      <c r="F10" s="28" t="s">
        <v>191</v>
      </c>
    </row>
    <row r="11" spans="1:7" s="29" customFormat="1" ht="15">
      <c r="D11" s="30" t="s">
        <v>150</v>
      </c>
      <c r="E11" s="31"/>
      <c r="F11" s="30" t="s">
        <v>151</v>
      </c>
    </row>
    <row r="12" spans="1:7" s="1" customFormat="1" ht="15">
      <c r="B12" s="4" t="s">
        <v>194</v>
      </c>
      <c r="D12" s="2"/>
      <c r="F12" s="2"/>
    </row>
    <row r="13" spans="1:7" s="1" customFormat="1" ht="14.25">
      <c r="B13" s="5" t="s">
        <v>206</v>
      </c>
      <c r="D13" s="10"/>
      <c r="F13" s="10"/>
    </row>
    <row r="14" spans="1:7" s="1" customFormat="1" ht="14.25">
      <c r="B14" s="5" t="s">
        <v>207</v>
      </c>
      <c r="D14" s="10"/>
      <c r="F14" s="10"/>
    </row>
    <row r="15" spans="1:7" s="1" customFormat="1" ht="14.25">
      <c r="B15" s="5" t="s">
        <v>208</v>
      </c>
      <c r="D15" s="10"/>
      <c r="F15" s="10"/>
    </row>
    <row r="16" spans="1:7" s="1" customFormat="1" ht="14.25">
      <c r="B16" s="5" t="s">
        <v>209</v>
      </c>
      <c r="D16" s="10"/>
      <c r="F16" s="10"/>
    </row>
    <row r="17" spans="2:18" s="1" customFormat="1" ht="14.25">
      <c r="B17" s="5" t="s">
        <v>210</v>
      </c>
      <c r="D17" s="10"/>
      <c r="F17" s="10"/>
    </row>
    <row r="18" spans="2:18" s="1" customFormat="1" ht="14.25">
      <c r="B18" s="5" t="s">
        <v>212</v>
      </c>
      <c r="D18" s="10"/>
      <c r="F18" s="10"/>
    </row>
    <row r="19" spans="2:18" s="7" customFormat="1" ht="14.25">
      <c r="C19" s="1"/>
      <c r="D19" s="13"/>
      <c r="E19" s="1"/>
      <c r="F19" s="13" t="s">
        <v>191</v>
      </c>
      <c r="G19" s="1"/>
      <c r="H19" s="1"/>
      <c r="I19" s="1"/>
      <c r="J19" s="1"/>
      <c r="K19" s="1"/>
      <c r="L19" s="1"/>
      <c r="M19" s="1"/>
      <c r="N19" s="1"/>
      <c r="O19" s="1"/>
      <c r="P19" s="1"/>
      <c r="Q19" s="1"/>
      <c r="R19" s="1"/>
    </row>
    <row r="20" spans="2:18" s="7" customFormat="1" ht="15">
      <c r="B20" s="6" t="s">
        <v>111</v>
      </c>
      <c r="C20" s="1"/>
      <c r="D20" s="35">
        <f>SUM(D13:D18)</f>
        <v>0</v>
      </c>
      <c r="E20" s="22"/>
      <c r="F20" s="35">
        <f>SUM(F13:F18)</f>
        <v>0</v>
      </c>
      <c r="G20" s="1"/>
      <c r="H20" s="1"/>
      <c r="I20" s="1"/>
      <c r="J20" s="1"/>
      <c r="K20" s="1"/>
      <c r="L20" s="1"/>
      <c r="M20" s="1"/>
      <c r="N20" s="1"/>
      <c r="O20" s="1"/>
      <c r="P20" s="1"/>
      <c r="Q20" s="1"/>
      <c r="R20" s="1"/>
    </row>
    <row r="21" spans="2:18" s="7" customFormat="1" ht="14.25">
      <c r="C21" s="1"/>
      <c r="D21" s="15"/>
      <c r="E21" s="22"/>
      <c r="F21" s="15"/>
      <c r="G21" s="1"/>
      <c r="H21" s="1"/>
      <c r="I21" s="1"/>
      <c r="J21" s="1"/>
      <c r="K21" s="1"/>
      <c r="L21" s="1"/>
      <c r="M21" s="1"/>
      <c r="N21" s="1"/>
      <c r="O21" s="1"/>
      <c r="P21" s="1"/>
      <c r="Q21" s="1"/>
      <c r="R21" s="1"/>
    </row>
    <row r="22" spans="2:18" s="7" customFormat="1" ht="14.25">
      <c r="C22" s="1"/>
      <c r="D22" s="15"/>
      <c r="E22" s="22"/>
      <c r="F22" s="15"/>
      <c r="G22" s="1"/>
      <c r="H22" s="1"/>
      <c r="I22" s="1"/>
      <c r="J22" s="1"/>
      <c r="K22" s="1"/>
      <c r="L22" s="1"/>
      <c r="M22" s="1"/>
      <c r="N22" s="1"/>
      <c r="O22" s="1"/>
      <c r="P22" s="1"/>
      <c r="Q22" s="1"/>
      <c r="R22" s="1"/>
    </row>
    <row r="23" spans="2:18" s="7" customFormat="1" ht="14.25">
      <c r="C23" s="1"/>
      <c r="D23" s="15"/>
      <c r="E23" s="22"/>
      <c r="F23" s="15"/>
      <c r="G23" s="1"/>
      <c r="H23" s="1"/>
      <c r="I23" s="1"/>
      <c r="J23" s="1"/>
      <c r="K23" s="1"/>
      <c r="L23" s="1"/>
      <c r="M23" s="1"/>
      <c r="N23" s="1"/>
      <c r="O23" s="1"/>
      <c r="P23" s="1"/>
      <c r="Q23" s="1"/>
      <c r="R23" s="1"/>
    </row>
    <row r="24" spans="2:18" s="7" customFormat="1" ht="14.25">
      <c r="C24" s="1"/>
      <c r="D24" s="11"/>
      <c r="E24" s="22"/>
      <c r="F24" s="11"/>
      <c r="G24" s="1"/>
      <c r="H24" s="1"/>
      <c r="I24" s="1"/>
      <c r="J24" s="1"/>
      <c r="K24" s="1"/>
      <c r="L24" s="1"/>
      <c r="M24" s="1"/>
      <c r="N24" s="1"/>
      <c r="O24" s="1"/>
      <c r="P24" s="1"/>
      <c r="Q24" s="1"/>
      <c r="R24" s="1"/>
    </row>
    <row r="25" spans="2:18" s="7" customFormat="1" ht="15">
      <c r="B25" s="33" t="s">
        <v>112</v>
      </c>
      <c r="C25" s="1"/>
      <c r="D25" s="11"/>
      <c r="E25" s="22"/>
      <c r="F25" s="11"/>
      <c r="G25" s="1"/>
      <c r="H25" s="1"/>
      <c r="I25" s="1"/>
      <c r="J25" s="1"/>
      <c r="K25" s="1"/>
      <c r="L25" s="1"/>
      <c r="M25" s="1"/>
      <c r="N25" s="1"/>
      <c r="O25" s="1"/>
      <c r="P25" s="1"/>
      <c r="Q25" s="1"/>
      <c r="R25" s="1"/>
    </row>
    <row r="26" spans="2:18" s="7" customFormat="1" ht="14.25">
      <c r="B26" s="9" t="s">
        <v>234</v>
      </c>
      <c r="C26" s="1"/>
      <c r="D26" s="10"/>
      <c r="E26" s="22"/>
      <c r="F26" s="10"/>
      <c r="G26" s="1"/>
      <c r="H26" s="1"/>
      <c r="I26" s="1"/>
      <c r="J26" s="1"/>
      <c r="K26" s="1"/>
      <c r="L26" s="1"/>
      <c r="M26" s="1"/>
      <c r="N26" s="1"/>
      <c r="O26" s="1"/>
      <c r="P26" s="1"/>
      <c r="Q26" s="1"/>
      <c r="R26" s="1"/>
    </row>
    <row r="27" spans="2:18" s="7" customFormat="1" ht="15">
      <c r="B27" s="37" t="s">
        <v>191</v>
      </c>
      <c r="C27" s="21"/>
      <c r="D27" s="16"/>
      <c r="E27" s="22"/>
      <c r="F27" s="16"/>
      <c r="G27" s="1"/>
      <c r="H27" s="1"/>
      <c r="I27" s="1"/>
      <c r="J27" s="1"/>
      <c r="K27" s="1"/>
      <c r="L27" s="1"/>
      <c r="M27" s="1"/>
      <c r="N27" s="1"/>
      <c r="O27" s="1"/>
      <c r="P27" s="1"/>
      <c r="Q27" s="1"/>
      <c r="R27" s="1"/>
    </row>
    <row r="28" spans="2:18" s="7" customFormat="1" ht="15">
      <c r="B28" s="19" t="s">
        <v>113</v>
      </c>
      <c r="C28" s="1"/>
      <c r="D28" s="35">
        <f>D26</f>
        <v>0</v>
      </c>
      <c r="E28" s="22"/>
      <c r="F28" s="35">
        <f>F26</f>
        <v>0</v>
      </c>
      <c r="G28" s="1"/>
      <c r="H28" s="1"/>
      <c r="I28" s="1"/>
      <c r="J28" s="1"/>
      <c r="K28" s="1"/>
      <c r="L28" s="1"/>
      <c r="M28" s="1"/>
      <c r="N28" s="1"/>
      <c r="O28" s="1"/>
      <c r="P28" s="1"/>
      <c r="Q28" s="1"/>
      <c r="R28" s="1"/>
    </row>
    <row r="29" spans="2:18" s="7" customFormat="1" ht="15">
      <c r="B29" s="4"/>
      <c r="C29" s="1"/>
      <c r="D29" s="12"/>
      <c r="E29" s="1"/>
      <c r="F29" s="12"/>
      <c r="G29" s="1"/>
      <c r="H29" s="1"/>
      <c r="I29" s="1"/>
      <c r="J29" s="1"/>
      <c r="K29" s="1"/>
      <c r="L29" s="1"/>
      <c r="M29" s="1"/>
      <c r="N29" s="1"/>
      <c r="O29" s="1"/>
      <c r="P29" s="1"/>
      <c r="Q29" s="1"/>
      <c r="R29" s="1"/>
    </row>
    <row r="30" spans="2:18" s="7" customFormat="1" ht="15">
      <c r="B30" s="4"/>
      <c r="C30" s="1"/>
      <c r="D30" s="12"/>
      <c r="E30" s="1"/>
      <c r="F30" s="12"/>
      <c r="G30" s="1"/>
      <c r="H30" s="1"/>
      <c r="I30" s="1"/>
      <c r="J30" s="1"/>
      <c r="K30" s="1"/>
      <c r="L30" s="1"/>
      <c r="M30" s="1"/>
      <c r="N30" s="1"/>
      <c r="O30" s="1"/>
      <c r="P30" s="1"/>
      <c r="Q30" s="1"/>
      <c r="R30" s="1"/>
    </row>
    <row r="31" spans="2:18" s="7" customFormat="1" ht="15">
      <c r="B31" s="4"/>
      <c r="C31" s="1"/>
      <c r="D31" s="12"/>
      <c r="E31" s="1"/>
      <c r="F31" s="12"/>
      <c r="G31" s="1"/>
      <c r="H31" s="1"/>
      <c r="I31" s="1"/>
      <c r="J31" s="1"/>
      <c r="K31" s="1"/>
      <c r="L31" s="1"/>
      <c r="M31" s="1"/>
      <c r="N31" s="1"/>
      <c r="O31" s="1"/>
      <c r="P31" s="1"/>
      <c r="Q31" s="1"/>
      <c r="R31" s="1"/>
    </row>
    <row r="32" spans="2:18" s="7" customFormat="1" ht="15">
      <c r="B32" s="4"/>
      <c r="C32" s="1"/>
      <c r="D32" s="12"/>
      <c r="E32" s="1"/>
      <c r="F32" s="12"/>
      <c r="G32" s="1"/>
      <c r="H32" s="1"/>
      <c r="I32" s="1"/>
      <c r="J32" s="1"/>
      <c r="K32" s="1"/>
      <c r="L32" s="1"/>
      <c r="M32" s="1"/>
      <c r="N32" s="1"/>
      <c r="O32" s="1"/>
      <c r="P32" s="1"/>
      <c r="Q32" s="1"/>
      <c r="R32" s="1"/>
    </row>
    <row r="33" spans="2:18" s="7" customFormat="1" ht="15">
      <c r="B33" s="4"/>
      <c r="C33" s="1"/>
      <c r="D33" s="12"/>
      <c r="E33" s="1"/>
      <c r="F33" s="12"/>
      <c r="G33" s="1"/>
      <c r="H33" s="1"/>
      <c r="I33" s="1"/>
      <c r="J33" s="1"/>
      <c r="K33" s="1"/>
      <c r="L33" s="1"/>
      <c r="M33" s="1"/>
      <c r="N33" s="1"/>
      <c r="O33" s="1"/>
      <c r="P33" s="1"/>
      <c r="Q33" s="1"/>
      <c r="R33" s="1"/>
    </row>
    <row r="34" spans="2:18" s="7" customFormat="1" ht="15">
      <c r="B34" s="4"/>
      <c r="C34" s="1"/>
      <c r="D34" s="12"/>
      <c r="E34" s="1"/>
      <c r="F34" s="12"/>
      <c r="G34" s="1"/>
      <c r="H34" s="1"/>
      <c r="I34" s="1"/>
      <c r="J34" s="1"/>
      <c r="K34" s="1"/>
      <c r="L34" s="1"/>
      <c r="M34" s="1"/>
      <c r="N34" s="1"/>
      <c r="O34" s="1"/>
      <c r="P34" s="1"/>
      <c r="Q34" s="1"/>
      <c r="R34" s="1"/>
    </row>
    <row r="35" spans="2:18" s="7" customFormat="1" ht="15">
      <c r="B35" s="4"/>
      <c r="C35" s="1"/>
      <c r="D35" s="12"/>
      <c r="E35" s="1"/>
      <c r="F35" s="12"/>
      <c r="G35" s="1"/>
      <c r="H35" s="1"/>
      <c r="I35" s="1"/>
      <c r="J35" s="1"/>
      <c r="K35" s="1"/>
      <c r="L35" s="1"/>
      <c r="M35" s="1"/>
      <c r="N35" s="1"/>
      <c r="O35" s="1"/>
      <c r="P35" s="1"/>
      <c r="Q35" s="1"/>
      <c r="R35" s="1"/>
    </row>
    <row r="36" spans="2:18" s="7" customFormat="1" ht="15">
      <c r="B36" s="4"/>
      <c r="C36" s="1"/>
      <c r="D36" s="12"/>
      <c r="E36" s="1"/>
      <c r="F36" s="12"/>
      <c r="G36" s="1"/>
      <c r="H36" s="1"/>
      <c r="I36" s="1"/>
      <c r="J36" s="1"/>
      <c r="K36" s="1"/>
      <c r="L36" s="1"/>
      <c r="M36" s="1"/>
      <c r="N36" s="1"/>
      <c r="O36" s="1"/>
      <c r="P36" s="1"/>
      <c r="Q36" s="1"/>
      <c r="R36" s="1"/>
    </row>
    <row r="37" spans="2:18" s="7" customFormat="1" ht="15">
      <c r="B37" s="4"/>
      <c r="C37" s="1"/>
      <c r="D37" s="12"/>
      <c r="E37" s="1"/>
      <c r="F37" s="12"/>
      <c r="G37" s="1"/>
      <c r="H37" s="1"/>
      <c r="I37" s="1"/>
      <c r="J37" s="1"/>
      <c r="K37" s="1"/>
      <c r="L37" s="1"/>
      <c r="M37" s="1"/>
      <c r="N37" s="1"/>
      <c r="O37" s="1"/>
      <c r="P37" s="1"/>
      <c r="Q37" s="1"/>
      <c r="R37" s="1"/>
    </row>
    <row r="38" spans="2:18" s="7" customFormat="1" ht="15">
      <c r="B38" s="4"/>
      <c r="C38" s="1"/>
      <c r="D38" s="12"/>
      <c r="E38" s="1"/>
      <c r="F38" s="12"/>
      <c r="G38" s="1"/>
      <c r="H38" s="1"/>
      <c r="I38" s="1"/>
      <c r="J38" s="1"/>
      <c r="K38" s="1"/>
      <c r="L38" s="1"/>
      <c r="M38" s="1"/>
      <c r="N38" s="1"/>
      <c r="O38" s="1"/>
      <c r="P38" s="1"/>
      <c r="Q38" s="1"/>
      <c r="R38" s="1"/>
    </row>
    <row r="39" spans="2:18" s="7" customFormat="1" ht="15">
      <c r="B39" s="4"/>
      <c r="C39" s="1"/>
      <c r="D39" s="12"/>
      <c r="E39" s="1"/>
      <c r="F39" s="12"/>
      <c r="G39" s="1"/>
      <c r="H39" s="1"/>
      <c r="I39" s="1"/>
      <c r="J39" s="1"/>
      <c r="K39" s="1"/>
      <c r="L39" s="1"/>
      <c r="M39" s="1"/>
      <c r="N39" s="1"/>
      <c r="O39" s="1"/>
      <c r="P39" s="1"/>
      <c r="Q39" s="1"/>
      <c r="R39" s="1"/>
    </row>
    <row r="40" spans="2:18" s="7" customFormat="1" ht="15">
      <c r="B40" s="4"/>
      <c r="C40" s="1"/>
      <c r="D40" s="12"/>
      <c r="E40" s="1"/>
      <c r="F40" s="12"/>
      <c r="G40" s="1"/>
      <c r="H40" s="1"/>
      <c r="I40" s="1"/>
      <c r="J40" s="1"/>
      <c r="K40" s="1"/>
      <c r="L40" s="1"/>
      <c r="M40" s="1"/>
      <c r="N40" s="1"/>
      <c r="O40" s="1"/>
      <c r="P40" s="1"/>
      <c r="Q40" s="1"/>
      <c r="R40" s="1"/>
    </row>
    <row r="41" spans="2:18" s="7" customFormat="1" ht="15">
      <c r="B41" s="4"/>
      <c r="C41" s="1"/>
      <c r="D41" s="12"/>
      <c r="E41" s="1"/>
      <c r="F41" s="12"/>
      <c r="G41" s="1"/>
      <c r="H41" s="1"/>
      <c r="I41" s="1"/>
      <c r="J41" s="1"/>
      <c r="K41" s="1"/>
      <c r="L41" s="1"/>
      <c r="M41" s="1"/>
      <c r="N41" s="1"/>
      <c r="O41" s="1"/>
      <c r="P41" s="1"/>
      <c r="Q41" s="1"/>
      <c r="R41" s="1"/>
    </row>
    <row r="42" spans="2:18" s="7" customFormat="1" ht="15">
      <c r="B42" s="4"/>
      <c r="C42" s="1"/>
      <c r="D42" s="12"/>
      <c r="E42" s="1"/>
      <c r="F42" s="12"/>
      <c r="G42" s="1"/>
      <c r="H42" s="1"/>
      <c r="I42" s="1"/>
      <c r="J42" s="1"/>
      <c r="K42" s="1"/>
      <c r="L42" s="1"/>
      <c r="M42" s="1"/>
      <c r="N42" s="1"/>
      <c r="O42" s="1"/>
      <c r="P42" s="1"/>
      <c r="Q42" s="1"/>
      <c r="R42" s="1"/>
    </row>
    <row r="43" spans="2:18" s="7" customFormat="1" ht="15">
      <c r="B43" s="4"/>
      <c r="C43" s="1"/>
      <c r="D43" s="12"/>
      <c r="E43" s="1"/>
      <c r="F43" s="12"/>
      <c r="G43" s="1"/>
      <c r="H43" s="1"/>
      <c r="I43" s="1"/>
      <c r="J43" s="1"/>
      <c r="K43" s="1"/>
      <c r="L43" s="1"/>
      <c r="M43" s="1"/>
      <c r="N43" s="1"/>
      <c r="O43" s="1"/>
      <c r="P43" s="1"/>
      <c r="Q43" s="1"/>
      <c r="R43" s="1"/>
    </row>
    <row r="44" spans="2:18" s="7" customFormat="1" ht="15">
      <c r="B44" s="4"/>
      <c r="C44" s="1"/>
      <c r="D44" s="12"/>
      <c r="E44" s="1"/>
      <c r="F44" s="12"/>
      <c r="G44" s="1"/>
      <c r="H44" s="1"/>
      <c r="I44" s="1"/>
      <c r="J44" s="1"/>
      <c r="K44" s="1"/>
      <c r="L44" s="1"/>
      <c r="M44" s="1"/>
      <c r="N44" s="1"/>
      <c r="O44" s="1"/>
      <c r="P44" s="1"/>
      <c r="Q44" s="1"/>
      <c r="R44" s="1"/>
    </row>
    <row r="45" spans="2:18" s="7" customFormat="1" ht="15">
      <c r="B45" s="4"/>
      <c r="C45" s="1"/>
      <c r="D45" s="12"/>
      <c r="E45" s="1"/>
      <c r="F45" s="12"/>
      <c r="G45" s="1"/>
      <c r="H45" s="1"/>
      <c r="I45" s="1"/>
      <c r="J45" s="1"/>
      <c r="K45" s="1"/>
      <c r="L45" s="1"/>
      <c r="M45" s="1"/>
      <c r="N45" s="1"/>
      <c r="O45" s="1"/>
      <c r="P45" s="1"/>
      <c r="Q45" s="1"/>
      <c r="R45" s="1"/>
    </row>
    <row r="46" spans="2:18" s="7" customFormat="1" ht="15">
      <c r="B46" s="4"/>
      <c r="C46" s="1"/>
      <c r="D46" s="12"/>
      <c r="E46" s="1"/>
      <c r="F46" s="12"/>
      <c r="G46" s="1"/>
      <c r="H46" s="1"/>
      <c r="I46" s="1"/>
      <c r="J46" s="1"/>
      <c r="K46" s="1"/>
      <c r="L46" s="1"/>
      <c r="M46" s="1"/>
      <c r="N46" s="1"/>
      <c r="O46" s="1"/>
      <c r="P46" s="1"/>
      <c r="Q46" s="1"/>
      <c r="R46" s="1"/>
    </row>
    <row r="47" spans="2:18" s="7" customFormat="1" ht="15">
      <c r="B47" s="4"/>
      <c r="C47" s="1"/>
      <c r="D47" s="12"/>
      <c r="E47" s="1"/>
      <c r="F47" s="12"/>
      <c r="G47" s="1"/>
      <c r="H47" s="1"/>
      <c r="I47" s="1"/>
      <c r="J47" s="1"/>
      <c r="K47" s="1"/>
      <c r="L47" s="1"/>
      <c r="M47" s="1"/>
      <c r="N47" s="1"/>
      <c r="O47" s="1"/>
      <c r="P47" s="1"/>
      <c r="Q47" s="1"/>
      <c r="R47" s="1"/>
    </row>
    <row r="48" spans="2:18" s="7" customFormat="1" ht="15">
      <c r="B48" s="4"/>
      <c r="C48" s="1"/>
      <c r="D48" s="12"/>
      <c r="E48" s="1"/>
      <c r="F48" s="12"/>
      <c r="G48" s="1"/>
      <c r="H48" s="1"/>
      <c r="I48" s="1"/>
      <c r="J48" s="1"/>
      <c r="K48" s="1"/>
      <c r="L48" s="1"/>
      <c r="M48" s="1"/>
      <c r="N48" s="1"/>
      <c r="O48" s="1"/>
      <c r="P48" s="1"/>
      <c r="Q48" s="1"/>
      <c r="R48" s="1"/>
    </row>
    <row r="49" spans="2:18" s="7" customFormat="1" ht="15">
      <c r="B49" s="4"/>
      <c r="C49" s="1"/>
      <c r="D49" s="12"/>
      <c r="E49" s="1"/>
      <c r="F49" s="12"/>
      <c r="G49" s="1"/>
      <c r="H49" s="1"/>
      <c r="I49" s="1"/>
      <c r="J49" s="1"/>
      <c r="K49" s="1"/>
      <c r="L49" s="1"/>
      <c r="M49" s="1"/>
      <c r="N49" s="1"/>
      <c r="O49" s="1"/>
      <c r="P49" s="1"/>
      <c r="Q49" s="1"/>
      <c r="R49" s="1"/>
    </row>
    <row r="50" spans="2:18" s="1" customFormat="1" ht="14.25">
      <c r="D50" s="14"/>
      <c r="F50" s="14"/>
    </row>
    <row r="51" spans="2:18" s="1" customFormat="1" ht="14.25">
      <c r="B51" s="1" t="s">
        <v>114</v>
      </c>
      <c r="D51" s="38" t="s">
        <v>115</v>
      </c>
      <c r="F51" s="14"/>
    </row>
    <row r="52" spans="2:18" s="1" customFormat="1" ht="14.25">
      <c r="D52" s="2"/>
      <c r="F52" s="2"/>
    </row>
    <row r="53" spans="2:18" s="1" customFormat="1" ht="14.25">
      <c r="D53" s="2"/>
      <c r="F53" s="2"/>
    </row>
    <row r="54" spans="2:18" s="1" customFormat="1" ht="14.25">
      <c r="D54" s="2"/>
      <c r="F54" s="2"/>
    </row>
    <row r="55" spans="2:18" s="1" customFormat="1" ht="14.25">
      <c r="D55" s="2"/>
      <c r="F55" s="2"/>
    </row>
    <row r="56" spans="2:18" s="1" customFormat="1" ht="14.25">
      <c r="D56" s="2"/>
      <c r="F56" s="2"/>
    </row>
    <row r="57" spans="2:18" s="1" customFormat="1" ht="14.25">
      <c r="D57" s="2"/>
      <c r="F57" s="2"/>
    </row>
    <row r="58" spans="2:18" s="1" customFormat="1" ht="14.25">
      <c r="D58" s="2"/>
      <c r="F58" s="2"/>
    </row>
    <row r="59" spans="2:18" s="1" customFormat="1" ht="14.25">
      <c r="D59" s="2"/>
      <c r="F59" s="2"/>
    </row>
    <row r="60" spans="2:18" s="1" customFormat="1" ht="14.25">
      <c r="D60" s="2"/>
      <c r="F60" s="2"/>
    </row>
    <row r="61" spans="2:18" s="1" customFormat="1" ht="14.25">
      <c r="D61" s="2"/>
      <c r="F61" s="2"/>
    </row>
    <row r="62" spans="2:18" s="1" customFormat="1" ht="14.25">
      <c r="D62" s="2"/>
      <c r="F62" s="2"/>
    </row>
    <row r="63" spans="2:18" s="1" customFormat="1" ht="14.25">
      <c r="D63" s="2"/>
      <c r="F63" s="2"/>
    </row>
    <row r="64" spans="2:18" s="1" customFormat="1" ht="14.25">
      <c r="D64" s="2"/>
      <c r="F64" s="2"/>
    </row>
    <row r="65" spans="4:6" s="1" customFormat="1" ht="14.25">
      <c r="D65" s="2"/>
      <c r="F65" s="2"/>
    </row>
    <row r="66" spans="4:6" s="1" customFormat="1" ht="14.25">
      <c r="D66" s="2"/>
      <c r="F66" s="2"/>
    </row>
    <row r="67" spans="4:6" s="1" customFormat="1" ht="14.25">
      <c r="D67" s="2"/>
      <c r="F67" s="2"/>
    </row>
    <row r="68" spans="4:6" s="1" customFormat="1" ht="14.25">
      <c r="D68" s="2"/>
      <c r="F68" s="2"/>
    </row>
    <row r="69" spans="4:6" s="1" customFormat="1" ht="14.25">
      <c r="D69" s="2"/>
      <c r="F69" s="2"/>
    </row>
    <row r="70" spans="4:6" s="1" customFormat="1" ht="14.25">
      <c r="D70" s="2"/>
      <c r="F70" s="2"/>
    </row>
    <row r="71" spans="4:6" s="1" customFormat="1" ht="14.25">
      <c r="D71" s="2"/>
      <c r="F71" s="2"/>
    </row>
    <row r="72" spans="4:6" s="1" customFormat="1" ht="14.25">
      <c r="D72" s="2"/>
      <c r="F72" s="2"/>
    </row>
    <row r="73" spans="4:6" s="1" customFormat="1" ht="14.25">
      <c r="D73" s="2"/>
      <c r="F73" s="2"/>
    </row>
    <row r="74" spans="4:6" s="1" customFormat="1" ht="14.25">
      <c r="D74" s="2"/>
      <c r="F74" s="2"/>
    </row>
    <row r="75" spans="4:6" s="1" customFormat="1" ht="14.25">
      <c r="D75" s="2"/>
      <c r="F75" s="2"/>
    </row>
    <row r="76" spans="4:6" s="1" customFormat="1" ht="14.25">
      <c r="D76" s="2"/>
      <c r="F76" s="2"/>
    </row>
    <row r="77" spans="4:6" s="1" customFormat="1" ht="14.25">
      <c r="D77" s="2"/>
      <c r="F77" s="2"/>
    </row>
    <row r="78" spans="4:6" s="1" customFormat="1" ht="14.25">
      <c r="D78" s="2"/>
      <c r="F78" s="2"/>
    </row>
    <row r="79" spans="4:6" s="1" customFormat="1" ht="14.25">
      <c r="D79" s="2"/>
      <c r="F79" s="2"/>
    </row>
    <row r="80" spans="4:6" s="1" customFormat="1" ht="14.25">
      <c r="D80" s="2"/>
      <c r="F80" s="2"/>
    </row>
    <row r="81" spans="4:6" s="1" customFormat="1" ht="14.25">
      <c r="D81" s="2"/>
      <c r="F81" s="2"/>
    </row>
    <row r="82" spans="4:6" s="1" customFormat="1" ht="14.25">
      <c r="D82" s="2"/>
      <c r="F82" s="2"/>
    </row>
    <row r="83" spans="4:6" s="1" customFormat="1" ht="14.25">
      <c r="D83" s="2"/>
      <c r="F83" s="2"/>
    </row>
    <row r="84" spans="4:6" s="1" customFormat="1" ht="14.25">
      <c r="D84" s="2"/>
      <c r="F84" s="2"/>
    </row>
    <row r="85" spans="4:6" s="1" customFormat="1" ht="14.25">
      <c r="D85" s="2"/>
      <c r="F85" s="2"/>
    </row>
    <row r="86" spans="4:6" s="1" customFormat="1" ht="14.25">
      <c r="D86" s="2"/>
      <c r="F86" s="2"/>
    </row>
    <row r="87" spans="4:6" s="1" customFormat="1" ht="14.25">
      <c r="D87" s="2"/>
      <c r="F87" s="2"/>
    </row>
    <row r="88" spans="4:6" s="1" customFormat="1" ht="14.25">
      <c r="D88" s="2"/>
      <c r="F88" s="2"/>
    </row>
    <row r="89" spans="4:6" s="1" customFormat="1" ht="14.25">
      <c r="D89" s="2"/>
      <c r="F89" s="2"/>
    </row>
    <row r="90" spans="4:6" s="1" customFormat="1" ht="14.25">
      <c r="D90" s="2"/>
      <c r="F90" s="2"/>
    </row>
    <row r="91" spans="4:6" s="1" customFormat="1" ht="14.25">
      <c r="D91" s="2"/>
      <c r="F91" s="2"/>
    </row>
    <row r="92" spans="4:6" s="1" customFormat="1" ht="14.25">
      <c r="D92" s="2"/>
      <c r="F92" s="2"/>
    </row>
    <row r="93" spans="4:6" s="1" customFormat="1" ht="14.25">
      <c r="D93" s="2"/>
      <c r="F93" s="2"/>
    </row>
    <row r="94" spans="4:6" s="1" customFormat="1" ht="14.25">
      <c r="D94" s="2"/>
      <c r="F94" s="2"/>
    </row>
    <row r="95" spans="4:6" s="1" customFormat="1" ht="14.25">
      <c r="D95" s="2"/>
      <c r="F95" s="2"/>
    </row>
    <row r="96" spans="4:6" s="1" customFormat="1" ht="14.25">
      <c r="D96" s="2"/>
      <c r="F96" s="2"/>
    </row>
    <row r="97" spans="4:6" s="1" customFormat="1" ht="14.25">
      <c r="D97" s="2"/>
      <c r="F97" s="2"/>
    </row>
    <row r="98" spans="4:6" s="1" customFormat="1" ht="14.25">
      <c r="D98" s="2"/>
      <c r="F98" s="2"/>
    </row>
    <row r="99" spans="4:6" s="1" customFormat="1" ht="14.25">
      <c r="D99" s="2"/>
      <c r="F99" s="2"/>
    </row>
    <row r="100" spans="4:6" s="1" customFormat="1" ht="14.25">
      <c r="D100" s="2"/>
      <c r="F100" s="2"/>
    </row>
    <row r="101" spans="4:6" s="1" customFormat="1" ht="14.25">
      <c r="D101" s="2"/>
      <c r="F101" s="2"/>
    </row>
    <row r="102" spans="4:6" s="1" customFormat="1" ht="14.25">
      <c r="D102" s="2"/>
      <c r="F102" s="2"/>
    </row>
    <row r="103" spans="4:6" s="1" customFormat="1" ht="14.25">
      <c r="D103" s="2"/>
      <c r="F103" s="2"/>
    </row>
    <row r="104" spans="4:6" s="1" customFormat="1" ht="14.25">
      <c r="D104" s="2"/>
      <c r="F104" s="2"/>
    </row>
    <row r="105" spans="4:6" s="1" customFormat="1" ht="14.25">
      <c r="D105" s="2"/>
      <c r="F105" s="2"/>
    </row>
    <row r="106" spans="4:6" s="1" customFormat="1" ht="14.25">
      <c r="D106" s="2"/>
      <c r="F106" s="2"/>
    </row>
    <row r="107" spans="4:6" s="1" customFormat="1" ht="14.25">
      <c r="D107" s="2"/>
      <c r="F107" s="2"/>
    </row>
    <row r="108" spans="4:6" s="1" customFormat="1" ht="14.25">
      <c r="D108" s="2"/>
      <c r="F108" s="2"/>
    </row>
    <row r="109" spans="4:6" s="1" customFormat="1" ht="14.25">
      <c r="D109" s="2"/>
      <c r="F109" s="2"/>
    </row>
    <row r="110" spans="4:6" s="1" customFormat="1" ht="14.25">
      <c r="D110" s="2"/>
      <c r="F110" s="2"/>
    </row>
    <row r="111" spans="4:6" s="1" customFormat="1" ht="14.25">
      <c r="D111" s="2"/>
      <c r="F111" s="2"/>
    </row>
    <row r="112" spans="4:6" s="1" customFormat="1" ht="14.25">
      <c r="D112" s="2"/>
      <c r="F112" s="2"/>
    </row>
    <row r="113" spans="4:6" s="1" customFormat="1" ht="14.25">
      <c r="D113" s="2"/>
      <c r="F113" s="2"/>
    </row>
    <row r="114" spans="4:6" s="1" customFormat="1" ht="14.25">
      <c r="D114" s="2"/>
      <c r="F114" s="2"/>
    </row>
    <row r="115" spans="4:6" s="1" customFormat="1" ht="14.25">
      <c r="D115" s="2"/>
      <c r="F115" s="2"/>
    </row>
    <row r="116" spans="4:6" s="1" customFormat="1" ht="14.25">
      <c r="D116" s="2"/>
      <c r="F116" s="2"/>
    </row>
    <row r="117" spans="4:6" s="1" customFormat="1" ht="14.25">
      <c r="D117" s="2"/>
      <c r="F117" s="2"/>
    </row>
    <row r="118" spans="4:6" s="1" customFormat="1" ht="14.25">
      <c r="D118" s="2"/>
      <c r="F118" s="2"/>
    </row>
    <row r="119" spans="4:6" s="1" customFormat="1" ht="14.25">
      <c r="D119" s="2"/>
      <c r="F119" s="2"/>
    </row>
    <row r="120" spans="4:6" s="1" customFormat="1" ht="14.25">
      <c r="D120" s="2"/>
      <c r="F120" s="2"/>
    </row>
    <row r="121" spans="4:6" s="1" customFormat="1" ht="14.25">
      <c r="D121" s="2"/>
      <c r="F121" s="2"/>
    </row>
    <row r="122" spans="4:6" s="1" customFormat="1" ht="14.25">
      <c r="D122" s="2"/>
      <c r="F122" s="2"/>
    </row>
    <row r="123" spans="4:6" s="1" customFormat="1" ht="14.25">
      <c r="D123" s="2"/>
      <c r="F123" s="2"/>
    </row>
    <row r="124" spans="4:6" s="1" customFormat="1" ht="14.25">
      <c r="D124" s="2"/>
      <c r="F124" s="2"/>
    </row>
    <row r="125" spans="4:6" s="1" customFormat="1" ht="14.25">
      <c r="D125" s="2"/>
      <c r="F125" s="2"/>
    </row>
    <row r="126" spans="4:6" s="1" customFormat="1" ht="14.25">
      <c r="D126" s="2"/>
      <c r="F126" s="2"/>
    </row>
    <row r="127" spans="4:6" s="1" customFormat="1" ht="14.25">
      <c r="D127" s="2"/>
      <c r="F127" s="2"/>
    </row>
    <row r="128" spans="4:6" s="1" customFormat="1" ht="14.25">
      <c r="D128" s="2"/>
      <c r="F128" s="2"/>
    </row>
    <row r="129" spans="4:6" s="1" customFormat="1" ht="14.25">
      <c r="D129" s="2"/>
      <c r="F129" s="2"/>
    </row>
    <row r="130" spans="4:6" s="1" customFormat="1" ht="14.25">
      <c r="D130" s="2"/>
      <c r="F130" s="2"/>
    </row>
    <row r="131" spans="4:6" s="1" customFormat="1" ht="14.25">
      <c r="D131" s="2"/>
      <c r="F131" s="2"/>
    </row>
    <row r="132" spans="4:6" s="1" customFormat="1" ht="14.25">
      <c r="D132" s="2"/>
      <c r="F132" s="2"/>
    </row>
    <row r="133" spans="4:6" s="1" customFormat="1" ht="14.25">
      <c r="D133" s="2"/>
      <c r="F133" s="2"/>
    </row>
    <row r="134" spans="4:6" s="1" customFormat="1" ht="14.25">
      <c r="D134" s="2"/>
      <c r="F134" s="2"/>
    </row>
    <row r="135" spans="4:6" s="1" customFormat="1" ht="14.25">
      <c r="D135" s="2"/>
      <c r="F135" s="2"/>
    </row>
    <row r="136" spans="4:6" s="1" customFormat="1" ht="14.25">
      <c r="D136" s="2"/>
      <c r="F136" s="2"/>
    </row>
    <row r="137" spans="4:6" s="1" customFormat="1" ht="14.25">
      <c r="D137" s="2"/>
      <c r="F137" s="2"/>
    </row>
    <row r="138" spans="4:6" s="1" customFormat="1" ht="14.25">
      <c r="D138" s="2"/>
      <c r="F138" s="2"/>
    </row>
    <row r="139" spans="4:6" s="1" customFormat="1" ht="14.25">
      <c r="D139" s="2"/>
      <c r="F139" s="2"/>
    </row>
    <row r="140" spans="4:6" s="1" customFormat="1" ht="14.25">
      <c r="D140" s="2"/>
      <c r="F140" s="2"/>
    </row>
    <row r="141" spans="4:6" s="1" customFormat="1" ht="14.25">
      <c r="D141" s="2"/>
      <c r="F141" s="2"/>
    </row>
    <row r="142" spans="4:6" s="1" customFormat="1" ht="14.25">
      <c r="D142" s="2"/>
      <c r="F142" s="2"/>
    </row>
    <row r="143" spans="4:6" s="1" customFormat="1" ht="14.25">
      <c r="D143" s="2"/>
      <c r="F143" s="2"/>
    </row>
    <row r="144" spans="4:6" s="1" customFormat="1" ht="14.25">
      <c r="D144" s="2"/>
      <c r="F144" s="2"/>
    </row>
    <row r="145" spans="4:6" s="1" customFormat="1" ht="14.25">
      <c r="D145" s="2"/>
      <c r="F145" s="2"/>
    </row>
    <row r="146" spans="4:6" s="1" customFormat="1" ht="14.25">
      <c r="D146" s="2"/>
      <c r="F146" s="2"/>
    </row>
    <row r="147" spans="4:6" s="1" customFormat="1" ht="14.25">
      <c r="D147" s="2"/>
      <c r="F147" s="2"/>
    </row>
  </sheetData>
  <phoneticPr fontId="0" type="noConversion"/>
  <printOptions horizontalCentered="1" verticalCentered="1"/>
  <pageMargins left="0.25" right="0.25" top="0" bottom="0" header="0.5" footer="0.5"/>
  <pageSetup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28</vt:i4>
      </vt:variant>
    </vt:vector>
  </HeadingPairs>
  <TitlesOfParts>
    <vt:vector size="46" baseType="lpstr">
      <vt:lpstr>chartofaccts</vt:lpstr>
      <vt:lpstr>Instructions</vt:lpstr>
      <vt:lpstr>CERTIFICATION-COVER</vt:lpstr>
      <vt:lpstr>NET POSITION</vt:lpstr>
      <vt:lpstr>REVENUE EXPENSES</vt:lpstr>
      <vt:lpstr>CASH FLOW</vt:lpstr>
      <vt:lpstr>BUDGETARY COMPARISON</vt:lpstr>
      <vt:lpstr>FIDUCIARY</vt:lpstr>
      <vt:lpstr>28-FIXED ASSETS</vt:lpstr>
      <vt:lpstr>29-Sched LTD Bal Sheet</vt:lpstr>
      <vt:lpstr>datasheet-balsheet</vt:lpstr>
      <vt:lpstr>datasheet-rev_expend_detail</vt:lpstr>
      <vt:lpstr>datasheet-rev_expend_summary</vt:lpstr>
      <vt:lpstr>FIDUCIARY CHANGES</vt:lpstr>
      <vt:lpstr>AGENCY</vt:lpstr>
      <vt:lpstr>REVENUE</vt:lpstr>
      <vt:lpstr>Expenditure Matrix</vt:lpstr>
      <vt:lpstr>COA</vt:lpstr>
      <vt:lpstr>COA!_Toc523824801</vt:lpstr>
      <vt:lpstr>COA!_Toc523824802</vt:lpstr>
      <vt:lpstr>COA!_Toc523824803</vt:lpstr>
      <vt:lpstr>COA!_Toc523824804</vt:lpstr>
      <vt:lpstr>COA!_Toc523824805</vt:lpstr>
      <vt:lpstr>COA!_Toc523824806</vt:lpstr>
      <vt:lpstr>COA!_Toc523824807</vt:lpstr>
      <vt:lpstr>AGENCY!Print_Area</vt:lpstr>
      <vt:lpstr>'BUDGETARY COMPARISON'!Print_Area</vt:lpstr>
      <vt:lpstr>'CASH FLOW'!Print_Area</vt:lpstr>
      <vt:lpstr>'CERTIFICATION-COVER'!Print_Area</vt:lpstr>
      <vt:lpstr>chartofaccts!Print_Area</vt:lpstr>
      <vt:lpstr>'datasheet-rev_expend_detail'!Print_Area</vt:lpstr>
      <vt:lpstr>'Expenditure Matrix'!Print_Area</vt:lpstr>
      <vt:lpstr>FIDUCIARY!Print_Area</vt:lpstr>
      <vt:lpstr>'FIDUCIARY CHANGES'!Print_Area</vt:lpstr>
      <vt:lpstr>Instructions!Print_Area</vt:lpstr>
      <vt:lpstr>'NET POSITION'!Print_Area</vt:lpstr>
      <vt:lpstr>REVENUE!Print_Area</vt:lpstr>
      <vt:lpstr>'REVENUE EXPENSES'!Print_Area</vt:lpstr>
      <vt:lpstr>'BUDGETARY COMPARISON'!Print_Titles</vt:lpstr>
      <vt:lpstr>'CASH FLOW'!Print_Titles</vt:lpstr>
      <vt:lpstr>'datasheet-rev_expend_detail'!Print_Titles</vt:lpstr>
      <vt:lpstr>'Expenditure Matrix'!Print_Titles</vt:lpstr>
      <vt:lpstr>Instructions!Print_Titles</vt:lpstr>
      <vt:lpstr>'NET POSITION'!Print_Titles</vt:lpstr>
      <vt:lpstr>REVENUE!Print_Titles</vt:lpstr>
      <vt:lpstr>'REVENUE EXPENSES'!Print_Titles</vt:lpstr>
    </vt:vector>
  </TitlesOfParts>
  <Company>OSPI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F-185</dc:title>
  <dc:creator>OSPI SAFS</dc:creator>
  <cp:keywords>ESD Financial Report</cp:keywords>
  <cp:lastModifiedBy>Ralph Fortunato</cp:lastModifiedBy>
  <cp:lastPrinted>2020-01-09T00:47:27Z</cp:lastPrinted>
  <dcterms:created xsi:type="dcterms:W3CDTF">2002-09-30T15:27:05Z</dcterms:created>
  <dcterms:modified xsi:type="dcterms:W3CDTF">2020-01-09T16:53:37Z</dcterms:modified>
</cp:coreProperties>
</file>